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officedocument/2006/relationships/me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lwb443\Desktop\"/>
    </mc:Choice>
  </mc:AlternateContent>
  <xr:revisionPtr revIDLastSave="0" documentId="13_ncr:1_{F59F323F-E347-4730-8CBA-C0E3158FDA27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Ｒ7年度保険税算定表" sheetId="1" r:id="rId1"/>
    <sheet name="（入力不要）計算式" sheetId="2" state="hidden" r:id="rId2"/>
    <sheet name="（入力不要）基礎数値" sheetId="3" state="hidden" r:id="rId3"/>
  </sheets>
  <definedNames>
    <definedName name="_xlnm.Print_Area" localSheetId="0">'Ｒ7年度保険税算定表'!$A$1:$J$47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8" i="3" l="1"/>
  <c r="I14" i="1" l="1"/>
  <c r="I10" i="1"/>
  <c r="I8" i="1"/>
  <c r="I6" i="1"/>
  <c r="AA11" i="2" l="1"/>
  <c r="Z11" i="2"/>
  <c r="AA3" i="2"/>
  <c r="Z3" i="2"/>
  <c r="E12" i="2" l="1"/>
  <c r="E11" i="2"/>
  <c r="E10" i="2"/>
  <c r="E9" i="2"/>
  <c r="E8" i="2"/>
  <c r="E7" i="2"/>
  <c r="E6" i="2"/>
  <c r="E5" i="2"/>
  <c r="E4" i="2"/>
  <c r="E3" i="2"/>
  <c r="R11" i="2" l="1"/>
  <c r="R9" i="2"/>
  <c r="R7" i="2"/>
  <c r="R5" i="2"/>
  <c r="R3" i="2"/>
  <c r="B4" i="2" l="1"/>
  <c r="B12" i="2"/>
  <c r="B6" i="2" l="1"/>
  <c r="B8" i="2"/>
  <c r="B10" i="2"/>
  <c r="C8" i="3"/>
  <c r="C7" i="3"/>
  <c r="B7" i="3"/>
  <c r="C6" i="3"/>
  <c r="B6" i="3"/>
  <c r="C5" i="3"/>
  <c r="B5" i="3"/>
  <c r="C4" i="3"/>
  <c r="B4" i="3"/>
  <c r="X12" i="2"/>
  <c r="V12" i="2"/>
  <c r="X11" i="2"/>
  <c r="Y11" i="2" s="1"/>
  <c r="V11" i="2"/>
  <c r="W11" i="2" s="1"/>
  <c r="Q11" i="2"/>
  <c r="O11" i="2"/>
  <c r="N11" i="2"/>
  <c r="K11" i="2"/>
  <c r="B11" i="2"/>
  <c r="X10" i="2"/>
  <c r="V10" i="2"/>
  <c r="X9" i="2"/>
  <c r="Y9" i="2" s="1"/>
  <c r="V9" i="2"/>
  <c r="W9" i="2" s="1"/>
  <c r="Q9" i="2"/>
  <c r="O9" i="2"/>
  <c r="N9" i="2"/>
  <c r="K9" i="2"/>
  <c r="B9" i="2"/>
  <c r="X8" i="2"/>
  <c r="V8" i="2"/>
  <c r="X7" i="2"/>
  <c r="Y7" i="2" s="1"/>
  <c r="V7" i="2"/>
  <c r="W7" i="2" s="1"/>
  <c r="Q7" i="2"/>
  <c r="O7" i="2"/>
  <c r="N7" i="2"/>
  <c r="K7" i="2"/>
  <c r="B7" i="2"/>
  <c r="X6" i="2"/>
  <c r="V6" i="2"/>
  <c r="X5" i="2"/>
  <c r="V5" i="2"/>
  <c r="Q5" i="2"/>
  <c r="O5" i="2"/>
  <c r="N5" i="2"/>
  <c r="K5" i="2"/>
  <c r="B5" i="2"/>
  <c r="X4" i="2"/>
  <c r="V4" i="2"/>
  <c r="X3" i="2"/>
  <c r="V3" i="2"/>
  <c r="Q3" i="2"/>
  <c r="O3" i="2"/>
  <c r="N3" i="2"/>
  <c r="K3" i="2"/>
  <c r="B3" i="2"/>
  <c r="C3" i="2" s="1"/>
  <c r="H42" i="1"/>
  <c r="H33" i="1"/>
  <c r="H31" i="1"/>
  <c r="H29" i="1"/>
  <c r="W5" i="2" l="1"/>
  <c r="F11" i="2"/>
  <c r="U11" i="2" s="1"/>
  <c r="F3" i="2"/>
  <c r="U3" i="2" s="1"/>
  <c r="Y5" i="2"/>
  <c r="F5" i="2"/>
  <c r="U5" i="2" s="1"/>
  <c r="F9" i="2"/>
  <c r="U9" i="2" s="1"/>
  <c r="F7" i="2"/>
  <c r="U7" i="2" s="1"/>
  <c r="C11" i="2"/>
  <c r="T11" i="2" s="1"/>
  <c r="C9" i="2"/>
  <c r="T9" i="2" s="1"/>
  <c r="Q13" i="2"/>
  <c r="C7" i="2"/>
  <c r="T7" i="2" s="1"/>
  <c r="T3" i="2"/>
  <c r="Y3" i="2"/>
  <c r="W3" i="2"/>
  <c r="C5" i="2"/>
  <c r="T5" i="2" s="1"/>
  <c r="N13" i="2"/>
  <c r="K13" i="2"/>
  <c r="O13" i="2"/>
  <c r="F39" i="1" l="1"/>
  <c r="E39" i="1"/>
  <c r="E29" i="1"/>
  <c r="S3" i="2"/>
  <c r="D3" i="2" s="1"/>
  <c r="G3" i="2" s="1"/>
  <c r="S9" i="2"/>
  <c r="D9" i="2" s="1"/>
  <c r="G9" i="2" s="1"/>
  <c r="F12" i="1" s="1"/>
  <c r="S7" i="2"/>
  <c r="D7" i="2" s="1"/>
  <c r="G7" i="2" s="1"/>
  <c r="F10" i="1" s="1"/>
  <c r="S11" i="2"/>
  <c r="D11" i="2" s="1"/>
  <c r="G11" i="2" s="1"/>
  <c r="F14" i="1" s="1"/>
  <c r="S5" i="2"/>
  <c r="D5" i="2" s="1"/>
  <c r="F29" i="1"/>
  <c r="F34" i="1" s="1"/>
  <c r="E31" i="1"/>
  <c r="C13" i="2"/>
  <c r="E17" i="1"/>
  <c r="E33" i="1"/>
  <c r="H17" i="1"/>
  <c r="F6" i="1" l="1"/>
  <c r="D13" i="2"/>
  <c r="G5" i="2"/>
  <c r="J5" i="2" s="1"/>
  <c r="M5" i="2" s="1"/>
  <c r="E34" i="1"/>
  <c r="J9" i="2"/>
  <c r="M9" i="2" s="1"/>
  <c r="H9" i="2"/>
  <c r="I9" i="2" s="1"/>
  <c r="L9" i="2" s="1"/>
  <c r="H3" i="2"/>
  <c r="I3" i="2" s="1"/>
  <c r="J3" i="2"/>
  <c r="H11" i="2"/>
  <c r="I11" i="2" s="1"/>
  <c r="L11" i="2" s="1"/>
  <c r="J11" i="2"/>
  <c r="M11" i="2" s="1"/>
  <c r="J7" i="2"/>
  <c r="M7" i="2" s="1"/>
  <c r="H7" i="2"/>
  <c r="I7" i="2" s="1"/>
  <c r="L7" i="2" s="1"/>
  <c r="F8" i="1" l="1"/>
  <c r="H5" i="2"/>
  <c r="I5" i="2" s="1"/>
  <c r="L5" i="2" s="1"/>
  <c r="G14" i="1"/>
  <c r="P11" i="2"/>
  <c r="G12" i="1"/>
  <c r="P9" i="2"/>
  <c r="G10" i="1"/>
  <c r="P7" i="2"/>
  <c r="G8" i="1"/>
  <c r="P5" i="2"/>
  <c r="L3" i="2"/>
  <c r="J13" i="2"/>
  <c r="M3" i="2"/>
  <c r="P3" i="2" s="1"/>
  <c r="I13" i="2" l="1"/>
  <c r="L13" i="2"/>
  <c r="C35" i="1" s="1"/>
  <c r="P13" i="2"/>
  <c r="M13" i="2"/>
  <c r="G6" i="1"/>
  <c r="Z7" i="2" l="1"/>
  <c r="AA7" i="2"/>
  <c r="I37" i="1"/>
  <c r="AA5" i="2"/>
  <c r="Z5" i="2"/>
  <c r="AA9" i="2"/>
  <c r="Z9" i="2"/>
  <c r="E37" i="1"/>
  <c r="H37" i="1"/>
  <c r="G37" i="1"/>
  <c r="D33" i="1"/>
  <c r="G33" i="1" s="1"/>
  <c r="D29" i="1"/>
  <c r="D31" i="1"/>
  <c r="G31" i="1" s="1"/>
  <c r="AA13" i="2" l="1"/>
  <c r="F37" i="1" s="1"/>
  <c r="Z13" i="2"/>
  <c r="D37" i="1" s="1"/>
  <c r="D34" i="1"/>
  <c r="G29" i="1"/>
  <c r="J37" i="1" l="1"/>
  <c r="H41" i="1"/>
  <c r="G34" i="1"/>
  <c r="I34" i="1"/>
  <c r="I41" i="1" l="1"/>
  <c r="J41" i="1"/>
</calcChain>
</file>

<file path=xl/sharedStrings.xml><?xml version="1.0" encoding="utf-8"?>
<sst xmlns="http://schemas.openxmlformats.org/spreadsheetml/2006/main" count="117" uniqueCount="89">
  <si>
    <t>年齢等
あなたの現在の年齢を入力</t>
  </si>
  <si>
    <t>給与収入</t>
  </si>
  <si>
    <t>年金収入</t>
  </si>
  <si>
    <t>営業その他の所得</t>
  </si>
  <si>
    <t>あなたの
総所得金額</t>
  </si>
  <si>
    <r>
      <rPr>
        <sz val="11"/>
        <rFont val="DejaVu Sans"/>
        <family val="2"/>
      </rPr>
      <t xml:space="preserve">あなたの
</t>
    </r>
    <r>
      <rPr>
        <sz val="10"/>
        <rFont val="DejaVu Sans"/>
        <family val="2"/>
      </rPr>
      <t>基準所得金額</t>
    </r>
  </si>
  <si>
    <t>※前年の収入から諸経費を控除した後の金額です</t>
  </si>
  <si>
    <r>
      <rPr>
        <sz val="11"/>
        <rFont val="DejaVu Sans"/>
        <family val="2"/>
      </rPr>
      <t xml:space="preserve">世帯主
</t>
    </r>
    <r>
      <rPr>
        <sz val="11"/>
        <rFont val="ＭＳ Ｐ明朝"/>
        <family val="1"/>
      </rPr>
      <t>A</t>
    </r>
    <r>
      <rPr>
        <sz val="11"/>
        <rFont val="DejaVu Sans"/>
        <family val="2"/>
      </rPr>
      <t>さん</t>
    </r>
  </si>
  <si>
    <r>
      <rPr>
        <sz val="11"/>
        <rFont val="ＭＳ Ｐ明朝"/>
        <family val="1"/>
      </rPr>
      <t>B</t>
    </r>
    <r>
      <rPr>
        <sz val="11"/>
        <rFont val="DejaVu Sans"/>
        <family val="2"/>
      </rPr>
      <t>さん</t>
    </r>
  </si>
  <si>
    <r>
      <rPr>
        <sz val="11"/>
        <rFont val="ＭＳ Ｐ明朝"/>
        <family val="1"/>
      </rPr>
      <t>C</t>
    </r>
    <r>
      <rPr>
        <sz val="11"/>
        <rFont val="DejaVu Sans"/>
        <family val="2"/>
      </rPr>
      <t>さん</t>
    </r>
  </si>
  <si>
    <r>
      <rPr>
        <sz val="11"/>
        <rFont val="ＭＳ Ｐ明朝"/>
        <family val="1"/>
      </rPr>
      <t>D</t>
    </r>
    <r>
      <rPr>
        <sz val="11"/>
        <rFont val="DejaVu Sans"/>
        <family val="2"/>
      </rPr>
      <t>さん</t>
    </r>
  </si>
  <si>
    <r>
      <rPr>
        <sz val="11"/>
        <rFont val="ＭＳ Ｐ明朝"/>
        <family val="1"/>
      </rPr>
      <t>E</t>
    </r>
    <r>
      <rPr>
        <sz val="11"/>
        <rFont val="DejaVu Sans"/>
        <family val="2"/>
      </rPr>
      <t>さん</t>
    </r>
  </si>
  <si>
    <t>あなたの世帯の被保険者数</t>
  </si>
  <si>
    <t>うち介護該当者数</t>
  </si>
  <si>
    <t>保　険　税　算　定　額</t>
  </si>
  <si>
    <t>医療分所得割</t>
  </si>
  <si>
    <t>医療分均等割</t>
  </si>
  <si>
    <t>医療分平等割</t>
  </si>
  <si>
    <t>合計</t>
  </si>
  <si>
    <t>介護分所得割</t>
  </si>
  <si>
    <t>介護分均等割</t>
  </si>
  <si>
    <t>介護分平等割</t>
  </si>
  <si>
    <t>軽　　　　　減　　　　　額</t>
  </si>
  <si>
    <t>あなたの世帯の保険税額</t>
  </si>
  <si>
    <t>★このシートは、保険税の試算額ですので、参考としてご利用ください。</t>
  </si>
  <si>
    <t>★このシートは、世帯の保険税を確定させるものではありませんので、ご了承願います。</t>
  </si>
  <si>
    <t>限度額</t>
  </si>
  <si>
    <t>支援金分所得割</t>
  </si>
  <si>
    <t>支援金分均等割</t>
  </si>
  <si>
    <t>支援金分平等割</t>
  </si>
  <si>
    <t>あなたの世帯の給与所得者等の数</t>
  </si>
  <si>
    <t>給与所得</t>
  </si>
  <si>
    <t>給与所得
判定１</t>
  </si>
  <si>
    <t>給与所得
判定２</t>
  </si>
  <si>
    <r>
      <rPr>
        <sz val="10"/>
        <rFont val="DejaVu Sans"/>
        <family val="2"/>
      </rPr>
      <t>年金所得※年金以外が</t>
    </r>
    <r>
      <rPr>
        <sz val="10"/>
        <rFont val="ＭＳ 明朝"/>
        <family val="1"/>
      </rPr>
      <t>1000</t>
    </r>
    <r>
      <rPr>
        <sz val="10"/>
        <rFont val="DejaVu Sans"/>
        <family val="2"/>
      </rPr>
      <t>万以下</t>
    </r>
  </si>
  <si>
    <r>
      <rPr>
        <sz val="10"/>
        <rFont val="DejaVu Sans"/>
        <family val="2"/>
      </rPr>
      <t>年金所得
判定※年金以外が</t>
    </r>
    <r>
      <rPr>
        <sz val="10"/>
        <rFont val="ＭＳ 明朝"/>
        <family val="1"/>
      </rPr>
      <t>1000</t>
    </r>
    <r>
      <rPr>
        <sz val="10"/>
        <rFont val="DejaVu Sans"/>
        <family val="2"/>
      </rPr>
      <t>万以下</t>
    </r>
  </si>
  <si>
    <t>年金所得
判定</t>
  </si>
  <si>
    <t>年金軽減判定</t>
  </si>
  <si>
    <r>
      <rPr>
        <sz val="10"/>
        <rFont val="DejaVu Sans"/>
        <family val="2"/>
      </rPr>
      <t xml:space="preserve">年金軽減判定
   </t>
    </r>
    <r>
      <rPr>
        <sz val="10"/>
        <rFont val="ＭＳ 明朝"/>
        <family val="1"/>
      </rPr>
      <t>(</t>
    </r>
    <r>
      <rPr>
        <sz val="10"/>
        <rFont val="DejaVu Sans"/>
        <family val="2"/>
      </rPr>
      <t>再掲）</t>
    </r>
  </si>
  <si>
    <t>年金課税対象所得</t>
  </si>
  <si>
    <t>その他所得</t>
  </si>
  <si>
    <t>軽減判定所得</t>
  </si>
  <si>
    <t>医療分課税対象所得</t>
  </si>
  <si>
    <t>被保険者数</t>
  </si>
  <si>
    <t>介護該当人数</t>
  </si>
  <si>
    <t>介護分課税対象所得</t>
  </si>
  <si>
    <t>給与所得者等人数</t>
  </si>
  <si>
    <r>
      <rPr>
        <sz val="10"/>
        <color rgb="FFFF0000"/>
        <rFont val="DejaVu Sans"/>
        <family val="2"/>
      </rPr>
      <t>所得金額調整控除</t>
    </r>
    <r>
      <rPr>
        <sz val="10"/>
        <color rgb="FFFF0000"/>
        <rFont val="ＭＳ 明朝"/>
        <family val="1"/>
      </rPr>
      <t>(1)</t>
    </r>
  </si>
  <si>
    <r>
      <rPr>
        <sz val="10"/>
        <color rgb="FFFF0000"/>
        <rFont val="DejaVu Sans"/>
        <family val="2"/>
      </rPr>
      <t>所得金額調整控除</t>
    </r>
    <r>
      <rPr>
        <sz val="10"/>
        <color rgb="FFFF0000"/>
        <rFont val="ＭＳ 明朝"/>
        <family val="1"/>
      </rPr>
      <t>(2)</t>
    </r>
  </si>
  <si>
    <r>
      <rPr>
        <sz val="10"/>
        <color rgb="FFFF0000"/>
        <rFont val="DejaVu Sans"/>
        <family val="2"/>
      </rPr>
      <t>所得金額調整控除</t>
    </r>
    <r>
      <rPr>
        <sz val="10"/>
        <color rgb="FFFF0000"/>
        <rFont val="ＭＳ 明朝"/>
        <family val="1"/>
      </rPr>
      <t>(2)</t>
    </r>
    <r>
      <rPr>
        <sz val="10"/>
        <color rgb="FFFF0000"/>
        <rFont val="DejaVu Sans"/>
        <family val="2"/>
      </rPr>
      <t>給与</t>
    </r>
  </si>
  <si>
    <r>
      <rPr>
        <sz val="10"/>
        <color rgb="FFFF0000"/>
        <rFont val="DejaVu Sans"/>
        <family val="2"/>
      </rPr>
      <t>所得金額調整控除</t>
    </r>
    <r>
      <rPr>
        <sz val="10"/>
        <color rgb="FFFF0000"/>
        <rFont val="ＭＳ 明朝"/>
        <family val="1"/>
      </rPr>
      <t>(2)</t>
    </r>
    <r>
      <rPr>
        <sz val="10"/>
        <color rgb="FFFF0000"/>
        <rFont val="DejaVu Sans"/>
        <family val="2"/>
      </rPr>
      <t>年金</t>
    </r>
  </si>
  <si>
    <r>
      <rPr>
        <sz val="10"/>
        <rFont val="DejaVu Sans"/>
        <family val="2"/>
      </rPr>
      <t>年金所得※年金以外が</t>
    </r>
    <r>
      <rPr>
        <sz val="10"/>
        <rFont val="ＭＳ 明朝"/>
        <family val="1"/>
      </rPr>
      <t>1000</t>
    </r>
    <r>
      <rPr>
        <sz val="10"/>
        <rFont val="DejaVu Sans"/>
        <family val="2"/>
      </rPr>
      <t>万</t>
    </r>
    <r>
      <rPr>
        <sz val="10"/>
        <rFont val="ＭＳ 明朝"/>
        <family val="1"/>
      </rPr>
      <t>1</t>
    </r>
    <r>
      <rPr>
        <sz val="10"/>
        <rFont val="DejaVu Sans"/>
        <family val="2"/>
      </rPr>
      <t>円～</t>
    </r>
    <r>
      <rPr>
        <sz val="10"/>
        <rFont val="ＭＳ 明朝"/>
        <family val="1"/>
      </rPr>
      <t>2000</t>
    </r>
    <r>
      <rPr>
        <sz val="10"/>
        <rFont val="DejaVu Sans"/>
        <family val="2"/>
      </rPr>
      <t>万</t>
    </r>
  </si>
  <si>
    <r>
      <rPr>
        <sz val="10"/>
        <rFont val="DejaVu Sans"/>
        <family val="2"/>
      </rPr>
      <t>年金所得
判定※年金以外が</t>
    </r>
    <r>
      <rPr>
        <sz val="10"/>
        <rFont val="ＭＳ 明朝"/>
        <family val="1"/>
      </rPr>
      <t>1000</t>
    </r>
    <r>
      <rPr>
        <sz val="10"/>
        <rFont val="DejaVu Sans"/>
        <family val="2"/>
      </rPr>
      <t>万</t>
    </r>
    <r>
      <rPr>
        <sz val="10"/>
        <rFont val="ＭＳ 明朝"/>
        <family val="1"/>
      </rPr>
      <t>1</t>
    </r>
    <r>
      <rPr>
        <sz val="10"/>
        <rFont val="DejaVu Sans"/>
        <family val="2"/>
      </rPr>
      <t>円～</t>
    </r>
    <r>
      <rPr>
        <sz val="10"/>
        <rFont val="ＭＳ 明朝"/>
        <family val="1"/>
      </rPr>
      <t>2000</t>
    </r>
    <r>
      <rPr>
        <sz val="10"/>
        <rFont val="DejaVu Sans"/>
        <family val="2"/>
      </rPr>
      <t>万</t>
    </r>
  </si>
  <si>
    <r>
      <rPr>
        <sz val="10"/>
        <rFont val="DejaVu Sans"/>
        <family val="2"/>
      </rPr>
      <t>年金所得※年金以外が</t>
    </r>
    <r>
      <rPr>
        <sz val="10"/>
        <rFont val="ＭＳ 明朝"/>
        <family val="1"/>
      </rPr>
      <t>2000</t>
    </r>
    <r>
      <rPr>
        <sz val="10"/>
        <rFont val="DejaVu Sans"/>
        <family val="2"/>
      </rPr>
      <t>万</t>
    </r>
    <r>
      <rPr>
        <sz val="10"/>
        <rFont val="ＭＳ 明朝"/>
        <family val="1"/>
      </rPr>
      <t>1</t>
    </r>
    <r>
      <rPr>
        <sz val="10"/>
        <rFont val="DejaVu Sans"/>
        <family val="2"/>
      </rPr>
      <t>円～</t>
    </r>
  </si>
  <si>
    <r>
      <rPr>
        <sz val="10"/>
        <rFont val="DejaVu Sans"/>
        <family val="2"/>
      </rPr>
      <t>年金所得
判定※年金以外が</t>
    </r>
    <r>
      <rPr>
        <sz val="10"/>
        <rFont val="ＭＳ 明朝"/>
        <family val="1"/>
      </rPr>
      <t>2000</t>
    </r>
    <r>
      <rPr>
        <sz val="10"/>
        <rFont val="DejaVu Sans"/>
        <family val="2"/>
      </rPr>
      <t>万</t>
    </r>
    <r>
      <rPr>
        <sz val="10"/>
        <rFont val="ＭＳ 明朝"/>
        <family val="1"/>
      </rPr>
      <t>1</t>
    </r>
    <r>
      <rPr>
        <sz val="10"/>
        <rFont val="DejaVu Sans"/>
        <family val="2"/>
      </rPr>
      <t>円～</t>
    </r>
  </si>
  <si>
    <t>A</t>
  </si>
  <si>
    <t>B</t>
  </si>
  <si>
    <t>C</t>
  </si>
  <si>
    <t>D</t>
  </si>
  <si>
    <t>E</t>
  </si>
  <si>
    <r>
      <rPr>
        <sz val="11"/>
        <color rgb="FFFF0000"/>
        <rFont val="ＭＳ Ｐゴシック"/>
        <family val="3"/>
      </rPr>
      <t>19</t>
    </r>
    <r>
      <rPr>
        <sz val="11"/>
        <color rgb="FFFF0000"/>
        <rFont val="DejaVu Sans"/>
        <family val="2"/>
      </rPr>
      <t>年度変更箇所</t>
    </r>
  </si>
  <si>
    <r>
      <rPr>
        <sz val="11"/>
        <color rgb="FFFF0000"/>
        <rFont val="ＭＳ Ｐゴシック"/>
        <family val="3"/>
      </rPr>
      <t>R3</t>
    </r>
    <r>
      <rPr>
        <sz val="11"/>
        <color rgb="FFFF0000"/>
        <rFont val="DejaVu Sans"/>
        <family val="2"/>
      </rPr>
      <t>年度追加箇所</t>
    </r>
  </si>
  <si>
    <t>基礎データシート</t>
  </si>
  <si>
    <t>40-64</t>
  </si>
  <si>
    <r>
      <rPr>
        <sz val="9"/>
        <rFont val="DejaVu Sans"/>
        <family val="2"/>
      </rPr>
      <t>医療分</t>
    </r>
    <r>
      <rPr>
        <sz val="9"/>
        <rFont val="ＭＳ 明朝"/>
        <family val="1"/>
      </rPr>
      <t>+</t>
    </r>
    <r>
      <rPr>
        <sz val="9"/>
        <rFont val="DejaVu Sans"/>
        <family val="2"/>
      </rPr>
      <t>支援分</t>
    </r>
  </si>
  <si>
    <t>介護分</t>
  </si>
  <si>
    <t>医療分</t>
  </si>
  <si>
    <t>支援金分</t>
  </si>
  <si>
    <t>所得割額</t>
  </si>
  <si>
    <t>資産割額</t>
  </si>
  <si>
    <t>均等割</t>
  </si>
  <si>
    <t>平等割</t>
  </si>
  <si>
    <t>あなたの世帯の保険税算定額</t>
    <phoneticPr fontId="22"/>
  </si>
  <si>
    <t>あなたの世帯
の軽減判定</t>
    <phoneticPr fontId="22"/>
  </si>
  <si>
    <r>
      <rPr>
        <sz val="10"/>
        <rFont val="ＭＳ Ｐゴシック"/>
        <family val="3"/>
        <charset val="128"/>
      </rPr>
      <t>特別障害者（注1）
又は</t>
    </r>
    <r>
      <rPr>
        <sz val="10"/>
        <rFont val="ＭＳ Ｐ明朝"/>
        <family val="1"/>
      </rPr>
      <t>23</t>
    </r>
    <r>
      <rPr>
        <sz val="10"/>
        <rFont val="ＭＳ Ｐゴシック"/>
        <family val="3"/>
        <charset val="128"/>
      </rPr>
      <t>歳未満の
扶養親族の有無</t>
    </r>
    <phoneticPr fontId="22"/>
  </si>
  <si>
    <t>※前年の総支給額です</t>
    <phoneticPr fontId="22"/>
  </si>
  <si>
    <t>★「年齢等」…国保加入者以外の場合は、入力不要です。</t>
    <rPh sb="2" eb="4">
      <t>ネンレイ</t>
    </rPh>
    <rPh sb="4" eb="5">
      <t>トウ</t>
    </rPh>
    <rPh sb="7" eb="9">
      <t>コクホ</t>
    </rPh>
    <rPh sb="9" eb="12">
      <t>カニュウシャ</t>
    </rPh>
    <rPh sb="12" eb="14">
      <t>イガイ</t>
    </rPh>
    <rPh sb="15" eb="17">
      <t>バアイ</t>
    </rPh>
    <rPh sb="19" eb="21">
      <t>ニュウリョク</t>
    </rPh>
    <rPh sb="21" eb="23">
      <t>フヨウ</t>
    </rPh>
    <phoneticPr fontId="22"/>
  </si>
  <si>
    <r>
      <rPr>
        <sz val="8"/>
        <rFont val="ＭＳ Ｐゴシック"/>
        <family val="3"/>
        <charset val="128"/>
      </rPr>
      <t>（注</t>
    </r>
    <r>
      <rPr>
        <sz val="8"/>
        <rFont val="DejaVu Sans"/>
        <family val="2"/>
      </rPr>
      <t>1</t>
    </r>
    <r>
      <rPr>
        <sz val="8"/>
        <rFont val="ＭＳ Ｐゴシック"/>
        <family val="3"/>
        <charset val="128"/>
      </rPr>
      <t>）本人、同一生計配偶者又は扶養親族のいずれかが特別障害者である場合</t>
    </r>
    <rPh sb="14" eb="15">
      <t>マタ</t>
    </rPh>
    <rPh sb="19" eb="20">
      <t>ゾク</t>
    </rPh>
    <rPh sb="26" eb="28">
      <t>トクベツ</t>
    </rPh>
    <rPh sb="28" eb="31">
      <t>ショウガイシャ</t>
    </rPh>
    <rPh sb="34" eb="36">
      <t>バアイ</t>
    </rPh>
    <phoneticPr fontId="22"/>
  </si>
  <si>
    <t>★「特別障害者又は23歳未満の扶養親族の有無」…給与収入850万円以下の場合は入力不要です。</t>
    <rPh sb="2" eb="4">
      <t>トクベツ</t>
    </rPh>
    <rPh sb="4" eb="7">
      <t>ショウガイシャ</t>
    </rPh>
    <rPh sb="7" eb="8">
      <t>マタ</t>
    </rPh>
    <rPh sb="11" eb="12">
      <t>サイ</t>
    </rPh>
    <rPh sb="12" eb="14">
      <t>ミマン</t>
    </rPh>
    <rPh sb="15" eb="17">
      <t>フヨウ</t>
    </rPh>
    <rPh sb="17" eb="19">
      <t>シンゾク</t>
    </rPh>
    <rPh sb="20" eb="22">
      <t>ウム</t>
    </rPh>
    <rPh sb="24" eb="28">
      <t>キュウヨシュウニュウ</t>
    </rPh>
    <rPh sb="31" eb="33">
      <t>マンエン</t>
    </rPh>
    <rPh sb="33" eb="35">
      <t>イカ</t>
    </rPh>
    <rPh sb="36" eb="38">
      <t>バアイ</t>
    </rPh>
    <rPh sb="39" eb="41">
      <t>ニュウリョク</t>
    </rPh>
    <rPh sb="41" eb="43">
      <t>フヨウ</t>
    </rPh>
    <phoneticPr fontId="22"/>
  </si>
  <si>
    <t>★「給与収入」「年金収入」「営業その他の所得」…世帯主は、国保加入者以外でも入力してください
　（世帯主以外は、国保加入者でなければ入力不要です）。</t>
    <rPh sb="2" eb="6">
      <t>キュウヨシュウニュウ</t>
    </rPh>
    <rPh sb="8" eb="10">
      <t>ネンキン</t>
    </rPh>
    <rPh sb="10" eb="12">
      <t>シュウニュウ</t>
    </rPh>
    <rPh sb="14" eb="16">
      <t>エイギョウ</t>
    </rPh>
    <rPh sb="18" eb="19">
      <t>タ</t>
    </rPh>
    <rPh sb="20" eb="22">
      <t>ショトク</t>
    </rPh>
    <rPh sb="24" eb="27">
      <t>セタイヌシ</t>
    </rPh>
    <rPh sb="29" eb="34">
      <t>コクホカニュウシャ</t>
    </rPh>
    <rPh sb="34" eb="36">
      <t>イガイ</t>
    </rPh>
    <rPh sb="38" eb="40">
      <t>ニュウリョク</t>
    </rPh>
    <rPh sb="49" eb="52">
      <t>セタイヌシ</t>
    </rPh>
    <rPh sb="52" eb="54">
      <t>イガイ</t>
    </rPh>
    <rPh sb="56" eb="58">
      <t>コクホ</t>
    </rPh>
    <rPh sb="58" eb="61">
      <t>カニュウシャ</t>
    </rPh>
    <rPh sb="66" eb="68">
      <t>ニュウリョク</t>
    </rPh>
    <rPh sb="68" eb="70">
      <t>フヨウ</t>
    </rPh>
    <phoneticPr fontId="22"/>
  </si>
  <si>
    <t>未就学児均等割額軽減
（医療）</t>
    <rPh sb="0" eb="4">
      <t>ミシュウガクジ</t>
    </rPh>
    <rPh sb="4" eb="7">
      <t>キントウワリ</t>
    </rPh>
    <rPh sb="7" eb="8">
      <t>ガク</t>
    </rPh>
    <rPh sb="8" eb="10">
      <t>ケイゲン</t>
    </rPh>
    <rPh sb="12" eb="14">
      <t>イリョウ</t>
    </rPh>
    <phoneticPr fontId="22"/>
  </si>
  <si>
    <t>未就学児均等割額軽減
（支援）</t>
    <rPh sb="0" eb="4">
      <t>ミシュウガクジ</t>
    </rPh>
    <rPh sb="4" eb="7">
      <t>キントウワリ</t>
    </rPh>
    <rPh sb="7" eb="8">
      <t>ガク</t>
    </rPh>
    <rPh sb="8" eb="10">
      <t>ケイゲン</t>
    </rPh>
    <rPh sb="12" eb="14">
      <t>シエン</t>
    </rPh>
    <phoneticPr fontId="22"/>
  </si>
  <si>
    <r>
      <rPr>
        <sz val="11"/>
        <color rgb="FFFF0000"/>
        <rFont val="ＭＳ Ｐゴシック"/>
        <family val="3"/>
      </rPr>
      <t>R4年度追加箇所</t>
    </r>
    <r>
      <rPr>
        <sz val="11"/>
        <color rgb="FFFF0000"/>
        <rFont val="DejaVu Sans"/>
        <family val="2"/>
      </rPr>
      <t/>
    </r>
  </si>
  <si>
    <t>　</t>
    <phoneticPr fontId="22"/>
  </si>
  <si>
    <t>1/8（期）</t>
    <rPh sb="4" eb="5">
      <t>キ</t>
    </rPh>
    <phoneticPr fontId="22"/>
  </si>
  <si>
    <t>1/12（月）</t>
    <rPh sb="5" eb="6">
      <t>ツキ</t>
    </rPh>
    <phoneticPr fontId="22"/>
  </si>
  <si>
    <r>
      <rPr>
        <sz val="18"/>
        <rFont val="DejaVu Sans"/>
        <family val="2"/>
      </rPr>
      <t>R</t>
    </r>
    <r>
      <rPr>
        <sz val="18"/>
        <rFont val="Yu Gothic"/>
        <family val="2"/>
        <charset val="128"/>
      </rPr>
      <t>７</t>
    </r>
    <r>
      <rPr>
        <sz val="18"/>
        <rFont val="ＭＳ Ｐゴシック"/>
        <family val="3"/>
        <charset val="128"/>
      </rPr>
      <t>年度　あなたの保険税額を試算してみよう！</t>
    </r>
    <rPh sb="2" eb="4">
      <t>ネンド</t>
    </rPh>
    <phoneticPr fontId="22"/>
  </si>
  <si>
    <t>＊この欄につきましては、入力は必要ございません。</t>
    <phoneticPr fontId="22"/>
  </si>
  <si>
    <t>＊この欄につきましては、入力は必要ございません。</t>
    <rPh sb="3" eb="4">
      <t>ラン</t>
    </rPh>
    <rPh sb="12" eb="14">
      <t>ニュウリョク</t>
    </rPh>
    <rPh sb="15" eb="17">
      <t>ヒツヨウ</t>
    </rPh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</si>
</sst>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#&quot;円&quot;"/>
    <numFmt numFmtId="177" formatCode="#,###&quot;歳&quot;"/>
    <numFmt numFmtId="178" formatCode="#,###&quot;人&quot;"/>
    <numFmt numFmtId="179" formatCode="#,##0\ ;[Red]\(#,##0\)"/>
    <numFmt numFmtId="180" formatCode="#,##0\ ;\(#,##0\)"/>
    <numFmt numFmtId="181" formatCode="yyyy/m/d\ h:mm;@"/>
    <numFmt numFmtId="182" formatCode="#,##0.000\ ;[Red]\-#,##0.000\ "/>
    <numFmt numFmtId="183" formatCode="#,##0\ ;[Red]\-#,##0\ "/>
  </numFmts>
  <fonts count="38">
    <font>
      <sz val="12"/>
      <name val="ＭＳ 明朝"/>
      <family val="1"/>
    </font>
    <font>
      <sz val="18"/>
      <name val="DejaVu Sans"/>
      <family val="2"/>
    </font>
    <font>
      <sz val="11"/>
      <name val="ＭＳ Ｐ明朝"/>
      <family val="1"/>
    </font>
    <font>
      <sz val="10"/>
      <name val="DejaVu Sans"/>
      <family val="2"/>
    </font>
    <font>
      <sz val="10"/>
      <name val="ＭＳ Ｐ明朝"/>
      <family val="1"/>
    </font>
    <font>
      <sz val="11"/>
      <name val="DejaVu Sans"/>
      <family val="2"/>
    </font>
    <font>
      <sz val="9"/>
      <name val="DejaVu Sans"/>
      <family val="2"/>
    </font>
    <font>
      <sz val="9"/>
      <name val="ＭＳ Ｐ明朝"/>
      <family val="1"/>
    </font>
    <font>
      <sz val="7"/>
      <name val="DejaVu Sans"/>
      <family val="2"/>
    </font>
    <font>
      <sz val="11"/>
      <color rgb="FFFF0000"/>
      <name val="ＭＳ Ｐ明朝"/>
      <family val="1"/>
    </font>
    <font>
      <b/>
      <sz val="11"/>
      <name val="ＭＳ Ｐ明朝"/>
      <family val="1"/>
    </font>
    <font>
      <b/>
      <sz val="11"/>
      <name val="DejaVu Sans"/>
      <family val="2"/>
    </font>
    <font>
      <b/>
      <sz val="11"/>
      <name val="ＭＳ Ｐゴシック"/>
      <family val="3"/>
    </font>
    <font>
      <sz val="10"/>
      <name val="ＭＳ 明朝"/>
      <family val="1"/>
    </font>
    <font>
      <sz val="10"/>
      <color rgb="FFFF0000"/>
      <name val="DejaVu Sans"/>
      <family val="2"/>
    </font>
    <font>
      <sz val="10"/>
      <color rgb="FFFF0000"/>
      <name val="ＭＳ 明朝"/>
      <family val="1"/>
    </font>
    <font>
      <sz val="11"/>
      <color rgb="FFFF0000"/>
      <name val="ＭＳ Ｐゴシック"/>
      <family val="3"/>
    </font>
    <font>
      <sz val="12"/>
      <color rgb="FFFF0000"/>
      <name val="ＭＳ 明朝"/>
      <family val="1"/>
    </font>
    <font>
      <sz val="12"/>
      <name val="DejaVu Sans"/>
      <family val="2"/>
    </font>
    <font>
      <sz val="11"/>
      <color rgb="FFFF0000"/>
      <name val="DejaVu Sans"/>
      <family val="2"/>
    </font>
    <font>
      <sz val="9"/>
      <name val="ＭＳ 明朝"/>
      <family val="1"/>
    </font>
    <font>
      <sz val="12"/>
      <name val="ＭＳ 明朝"/>
      <family val="1"/>
    </font>
    <font>
      <sz val="6"/>
      <name val="ＭＳ Ｐ明朝"/>
      <family val="1"/>
      <charset val="128"/>
    </font>
    <font>
      <sz val="18"/>
      <name val="ＭＳ Ｐゴシック"/>
      <family val="3"/>
      <charset val="128"/>
    </font>
    <font>
      <sz val="18"/>
      <name val="DejaVu Sans"/>
      <family val="3"/>
      <charset val="128"/>
    </font>
    <font>
      <sz val="10"/>
      <name val="DejaVu Sans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8"/>
      <name val="DejaVu Sans"/>
      <family val="2"/>
      <charset val="128"/>
    </font>
    <font>
      <sz val="8"/>
      <name val="DejaVu Sans"/>
      <family val="3"/>
      <charset val="128"/>
    </font>
    <font>
      <sz val="8"/>
      <name val="ＭＳ Ｐゴシック"/>
      <family val="3"/>
      <charset val="128"/>
    </font>
    <font>
      <sz val="8"/>
      <name val="DejaVu Sans"/>
      <family val="2"/>
    </font>
    <font>
      <b/>
      <sz val="12"/>
      <color rgb="FFFF0000"/>
      <name val="ＭＳ 明朝"/>
      <family val="1"/>
      <charset val="128"/>
    </font>
    <font>
      <b/>
      <sz val="12"/>
      <name val="ＭＳ 明朝"/>
      <family val="1"/>
      <charset val="128"/>
    </font>
    <font>
      <sz val="18"/>
      <name val="Yu Gothic"/>
      <family val="2"/>
      <charset val="128"/>
    </font>
    <font>
      <sz val="36"/>
      <name val="ＭＳ 明朝"/>
      <family val="1"/>
    </font>
    <font>
      <sz val="20"/>
      <name val="ＭＳ 明朝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99CC"/>
        <bgColor rgb="FFFF8080"/>
      </patternFill>
    </fill>
    <fill>
      <patternFill patternType="solid">
        <fgColor rgb="FFFFFF00"/>
        <bgColor rgb="FFFFFF00"/>
      </patternFill>
    </fill>
    <fill>
      <patternFill patternType="solid">
        <fgColor rgb="FFFF00FF"/>
        <bgColor rgb="FFFF00FF"/>
      </patternFill>
    </fill>
    <fill>
      <patternFill patternType="solid">
        <fgColor rgb="FF0000FF"/>
        <bgColor rgb="FF0000F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9" fontId="21" fillId="0" borderId="0" applyBorder="0" applyProtection="0"/>
    <xf numFmtId="179" fontId="21" fillId="0" borderId="0" applyBorder="0" applyProtection="0"/>
    <xf numFmtId="38" fontId="21" fillId="0" borderId="0" applyFont="0" applyFill="0" applyBorder="0" applyAlignment="0" applyProtection="0">
      <alignment vertical="center"/>
    </xf>
  </cellStyleXfs>
  <cellXfs count="111">
    <xf numFmtId="0" fontId="0" fillId="0" borderId="0" xfId="0"/>
    <xf numFmtId="0" fontId="7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176" fontId="2" fillId="0" borderId="0" xfId="0" applyNumberFormat="1" applyFont="1" applyBorder="1" applyAlignment="1">
      <alignment horizontal="center" vertical="center"/>
    </xf>
    <xf numFmtId="0" fontId="2" fillId="0" borderId="0" xfId="0" applyFont="1"/>
    <xf numFmtId="176" fontId="2" fillId="3" borderId="2" xfId="0" applyNumberFormat="1" applyFont="1" applyFill="1" applyBorder="1" applyAlignment="1">
      <alignment horizontal="right" vertical="center"/>
    </xf>
    <xf numFmtId="178" fontId="10" fillId="2" borderId="8" xfId="0" applyNumberFormat="1" applyFont="1" applyFill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vertical="center" shrinkToFit="1"/>
    </xf>
    <xf numFmtId="0" fontId="5" fillId="3" borderId="10" xfId="0" applyFont="1" applyFill="1" applyBorder="1" applyAlignment="1">
      <alignment horizontal="center" vertical="center" shrinkToFit="1"/>
    </xf>
    <xf numFmtId="0" fontId="5" fillId="3" borderId="0" xfId="0" applyFont="1" applyFill="1"/>
    <xf numFmtId="176" fontId="2" fillId="3" borderId="2" xfId="0" applyNumberFormat="1" applyFont="1" applyFill="1" applyBorder="1" applyAlignment="1">
      <alignment horizontal="right" vertical="center" wrapText="1"/>
    </xf>
    <xf numFmtId="176" fontId="2" fillId="3" borderId="10" xfId="0" applyNumberFormat="1" applyFont="1" applyFill="1" applyBorder="1" applyAlignment="1">
      <alignment horizontal="right" vertical="center"/>
    </xf>
    <xf numFmtId="176" fontId="2" fillId="3" borderId="0" xfId="0" applyNumberFormat="1" applyFont="1" applyFill="1"/>
    <xf numFmtId="176" fontId="2" fillId="3" borderId="11" xfId="0" applyNumberFormat="1" applyFont="1" applyFill="1" applyBorder="1" applyAlignment="1">
      <alignment horizontal="right" vertical="center" wrapText="1"/>
    </xf>
    <xf numFmtId="176" fontId="2" fillId="3" borderId="11" xfId="0" applyNumberFormat="1" applyFont="1" applyFill="1" applyBorder="1" applyAlignment="1">
      <alignment horizontal="right" vertical="center"/>
    </xf>
    <xf numFmtId="176" fontId="2" fillId="3" borderId="13" xfId="0" applyNumberFormat="1" applyFont="1" applyFill="1" applyBorder="1" applyAlignment="1">
      <alignment horizontal="right" vertical="center"/>
    </xf>
    <xf numFmtId="10" fontId="10" fillId="0" borderId="0" xfId="1" applyNumberFormat="1" applyFont="1" applyBorder="1" applyAlignment="1" applyProtection="1">
      <alignment horizontal="center"/>
    </xf>
    <xf numFmtId="176" fontId="2" fillId="0" borderId="0" xfId="0" applyNumberFormat="1" applyFont="1"/>
    <xf numFmtId="176" fontId="12" fillId="4" borderId="14" xfId="0" applyNumberFormat="1" applyFont="1" applyFill="1" applyBorder="1" applyAlignment="1">
      <alignment horizontal="center" vertical="center" shrinkToFit="1"/>
    </xf>
    <xf numFmtId="180" fontId="2" fillId="0" borderId="0" xfId="2" applyNumberFormat="1" applyFont="1" applyBorder="1" applyAlignment="1" applyProtection="1">
      <alignment vertical="center"/>
    </xf>
    <xf numFmtId="181" fontId="2" fillId="0" borderId="0" xfId="0" applyNumberFormat="1" applyFont="1" applyAlignment="1">
      <alignment shrinkToFit="1"/>
    </xf>
    <xf numFmtId="0" fontId="13" fillId="0" borderId="2" xfId="0" applyFont="1" applyBorder="1" applyAlignment="1">
      <alignment vertical="center" wrapText="1" shrinkToFit="1"/>
    </xf>
    <xf numFmtId="0" fontId="3" fillId="0" borderId="2" xfId="0" applyFont="1" applyBorder="1" applyAlignment="1">
      <alignment horizontal="center" vertical="center" wrapText="1" shrinkToFit="1"/>
    </xf>
    <xf numFmtId="0" fontId="3" fillId="5" borderId="2" xfId="0" applyFont="1" applyFill="1" applyBorder="1" applyAlignment="1">
      <alignment horizontal="center" vertical="center" wrapText="1" shrinkToFit="1"/>
    </xf>
    <xf numFmtId="0" fontId="3" fillId="2" borderId="2" xfId="0" applyFont="1" applyFill="1" applyBorder="1" applyAlignment="1">
      <alignment horizontal="center" vertical="center" wrapText="1" shrinkToFit="1"/>
    </xf>
    <xf numFmtId="0" fontId="14" fillId="0" borderId="2" xfId="0" applyFont="1" applyBorder="1" applyAlignment="1">
      <alignment horizontal="center" vertical="center" wrapText="1" shrinkToFit="1"/>
    </xf>
    <xf numFmtId="0" fontId="3" fillId="2" borderId="2" xfId="0" applyFont="1" applyFill="1" applyBorder="1" applyAlignment="1">
      <alignment vertical="center" wrapText="1" shrinkToFit="1"/>
    </xf>
    <xf numFmtId="0" fontId="14" fillId="0" borderId="2" xfId="0" applyFont="1" applyBorder="1" applyAlignment="1">
      <alignment vertical="center" wrapText="1" shrinkToFit="1"/>
    </xf>
    <xf numFmtId="0" fontId="3" fillId="0" borderId="2" xfId="0" applyFont="1" applyBorder="1" applyAlignment="1">
      <alignment vertical="center" wrapText="1" shrinkToFit="1"/>
    </xf>
    <xf numFmtId="0" fontId="3" fillId="5" borderId="2" xfId="0" applyFont="1" applyFill="1" applyBorder="1" applyAlignment="1">
      <alignment vertical="center" wrapText="1" shrinkToFit="1"/>
    </xf>
    <xf numFmtId="0" fontId="3" fillId="6" borderId="2" xfId="0" applyFont="1" applyFill="1" applyBorder="1" applyAlignment="1">
      <alignment vertical="center" wrapText="1" shrinkToFit="1"/>
    </xf>
    <xf numFmtId="0" fontId="3" fillId="0" borderId="2" xfId="0" applyFont="1" applyBorder="1" applyAlignment="1">
      <alignment vertical="center" wrapText="1" shrinkToFit="1"/>
    </xf>
    <xf numFmtId="0" fontId="14" fillId="0" borderId="2" xfId="0" applyFont="1" applyBorder="1" applyAlignment="1">
      <alignment vertical="center" wrapText="1"/>
    </xf>
    <xf numFmtId="0" fontId="13" fillId="0" borderId="0" xfId="0" applyFont="1" applyAlignment="1">
      <alignment wrapText="1"/>
    </xf>
    <xf numFmtId="0" fontId="0" fillId="0" borderId="0" xfId="0" applyAlignment="1"/>
    <xf numFmtId="0" fontId="18" fillId="0" borderId="2" xfId="0" applyFont="1" applyBorder="1" applyAlignment="1"/>
    <xf numFmtId="0" fontId="16" fillId="0" borderId="0" xfId="0" applyFont="1"/>
    <xf numFmtId="0" fontId="0" fillId="7" borderId="0" xfId="0" applyFill="1"/>
    <xf numFmtId="0" fontId="16" fillId="7" borderId="0" xfId="0" applyFont="1" applyFill="1"/>
    <xf numFmtId="0" fontId="18" fillId="0" borderId="0" xfId="0" applyFont="1"/>
    <xf numFmtId="0" fontId="0" fillId="0" borderId="0" xfId="0" applyFont="1"/>
    <xf numFmtId="0" fontId="0" fillId="0" borderId="2" xfId="0" applyBorder="1"/>
    <xf numFmtId="0" fontId="6" fillId="0" borderId="2" xfId="0" applyFont="1" applyBorder="1"/>
    <xf numFmtId="0" fontId="18" fillId="0" borderId="2" xfId="0" applyFont="1" applyBorder="1"/>
    <xf numFmtId="0" fontId="18" fillId="0" borderId="2" xfId="0" applyFont="1" applyBorder="1" applyAlignment="1">
      <alignment horizontal="center" vertical="center"/>
    </xf>
    <xf numFmtId="182" fontId="0" fillId="0" borderId="2" xfId="0" applyNumberFormat="1" applyBorder="1"/>
    <xf numFmtId="183" fontId="0" fillId="0" borderId="2" xfId="0" applyNumberFormat="1" applyBorder="1"/>
    <xf numFmtId="179" fontId="0" fillId="0" borderId="2" xfId="2" applyFont="1" applyBorder="1" applyAlignment="1" applyProtection="1">
      <alignment shrinkToFit="1"/>
    </xf>
    <xf numFmtId="179" fontId="0" fillId="2" borderId="2" xfId="2" applyFont="1" applyFill="1" applyBorder="1" applyAlignment="1" applyProtection="1">
      <alignment shrinkToFit="1"/>
    </xf>
    <xf numFmtId="179" fontId="16" fillId="0" borderId="2" xfId="2" applyFont="1" applyBorder="1" applyAlignment="1" applyProtection="1">
      <alignment shrinkToFit="1"/>
    </xf>
    <xf numFmtId="0" fontId="17" fillId="0" borderId="2" xfId="0" applyFont="1" applyBorder="1" applyAlignment="1">
      <alignment shrinkToFit="1"/>
    </xf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/>
    <xf numFmtId="0" fontId="5" fillId="0" borderId="0" xfId="0" applyFont="1" applyBorder="1" applyAlignment="1">
      <alignment vertical="center" wrapText="1"/>
    </xf>
    <xf numFmtId="0" fontId="13" fillId="0" borderId="2" xfId="0" applyFont="1" applyBorder="1" applyAlignment="1">
      <alignment vertical="center" wrapText="1"/>
    </xf>
    <xf numFmtId="38" fontId="0" fillId="0" borderId="2" xfId="3" applyFont="1" applyBorder="1" applyAlignment="1"/>
    <xf numFmtId="49" fontId="2" fillId="0" borderId="0" xfId="0" applyNumberFormat="1" applyFont="1" applyAlignment="1">
      <alignment horizontal="right"/>
    </xf>
    <xf numFmtId="3" fontId="5" fillId="0" borderId="0" xfId="0" applyNumberFormat="1" applyFont="1" applyBorder="1" applyAlignment="1" applyProtection="1">
      <alignment horizontal="left" vertical="center"/>
    </xf>
    <xf numFmtId="0" fontId="27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27" fillId="3" borderId="9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27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3" borderId="7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176" fontId="2" fillId="0" borderId="2" xfId="0" applyNumberFormat="1" applyFont="1" applyBorder="1" applyAlignment="1" applyProtection="1">
      <alignment horizontal="right" vertical="center"/>
      <protection locked="0"/>
    </xf>
    <xf numFmtId="176" fontId="2" fillId="3" borderId="2" xfId="0" applyNumberFormat="1" applyFont="1" applyFill="1" applyBorder="1" applyAlignment="1">
      <alignment horizontal="right" vertical="center"/>
    </xf>
    <xf numFmtId="176" fontId="9" fillId="3" borderId="2" xfId="0" applyNumberFormat="1" applyFont="1" applyFill="1" applyBorder="1" applyAlignment="1">
      <alignment horizontal="right" vertical="center"/>
    </xf>
    <xf numFmtId="0" fontId="2" fillId="0" borderId="2" xfId="0" applyFont="1" applyBorder="1" applyAlignment="1" applyProtection="1">
      <alignment horizontal="center" vertical="center"/>
    </xf>
    <xf numFmtId="177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shrinkToFit="1"/>
    </xf>
    <xf numFmtId="0" fontId="29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 shrinkToFit="1"/>
    </xf>
    <xf numFmtId="0" fontId="30" fillId="0" borderId="6" xfId="0" applyFont="1" applyBorder="1" applyAlignment="1">
      <alignment horizontal="left" vertical="center" wrapText="1" shrinkToFit="1"/>
    </xf>
    <xf numFmtId="0" fontId="32" fillId="0" borderId="6" xfId="0" applyFont="1" applyBorder="1" applyAlignment="1">
      <alignment horizontal="left" vertical="center" wrapText="1" shrinkToFit="1"/>
    </xf>
    <xf numFmtId="0" fontId="5" fillId="0" borderId="2" xfId="0" applyFont="1" applyBorder="1" applyAlignment="1" applyProtection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 shrinkToFit="1"/>
    </xf>
    <xf numFmtId="0" fontId="5" fillId="3" borderId="2" xfId="0" applyFont="1" applyFill="1" applyBorder="1" applyAlignment="1">
      <alignment horizontal="center" vertical="center" wrapText="1" shrinkToFit="1"/>
    </xf>
    <xf numFmtId="0" fontId="25" fillId="0" borderId="4" xfId="0" applyFont="1" applyBorder="1" applyAlignment="1">
      <alignment vertical="center" wrapText="1" shrinkToFit="1"/>
    </xf>
    <xf numFmtId="0" fontId="3" fillId="0" borderId="4" xfId="0" applyFont="1" applyBorder="1" applyAlignment="1">
      <alignment vertical="center" wrapText="1" shrinkToFit="1"/>
    </xf>
    <xf numFmtId="0" fontId="28" fillId="0" borderId="6" xfId="0" applyFont="1" applyBorder="1" applyAlignment="1">
      <alignment horizontal="left" vertical="center" wrapText="1" shrinkToFit="1"/>
    </xf>
    <xf numFmtId="0" fontId="6" fillId="0" borderId="6" xfId="0" applyFont="1" applyBorder="1" applyAlignment="1">
      <alignment horizontal="left" vertical="center" wrapText="1" shrinkToFit="1"/>
    </xf>
    <xf numFmtId="0" fontId="33" fillId="0" borderId="21" xfId="0" applyFont="1" applyBorder="1" applyAlignment="1">
      <alignment vertical="center" wrapText="1"/>
    </xf>
    <xf numFmtId="0" fontId="34" fillId="0" borderId="0" xfId="0" applyFont="1" applyAlignment="1">
      <alignment vertical="center" wrapText="1"/>
    </xf>
    <xf numFmtId="38" fontId="0" fillId="0" borderId="2" xfId="3" applyFont="1" applyBorder="1" applyAlignment="1">
      <alignment vertical="center"/>
    </xf>
    <xf numFmtId="179" fontId="17" fillId="0" borderId="2" xfId="2" applyFont="1" applyBorder="1" applyAlignment="1" applyProtection="1">
      <alignment vertical="center" shrinkToFit="1"/>
    </xf>
    <xf numFmtId="179" fontId="0" fillId="2" borderId="2" xfId="2" applyFont="1" applyFill="1" applyBorder="1" applyAlignment="1" applyProtection="1">
      <alignment vertical="center" shrinkToFit="1"/>
    </xf>
    <xf numFmtId="0" fontId="0" fillId="0" borderId="2" xfId="0" applyFont="1" applyBorder="1" applyAlignment="1">
      <alignment vertical="center"/>
    </xf>
    <xf numFmtId="179" fontId="0" fillId="0" borderId="2" xfId="2" applyFont="1" applyBorder="1" applyAlignment="1" applyProtection="1">
      <alignment vertical="center" shrinkToFit="1"/>
    </xf>
    <xf numFmtId="179" fontId="16" fillId="0" borderId="2" xfId="2" applyFont="1" applyBorder="1" applyAlignment="1" applyProtection="1">
      <alignment vertical="center" shrinkToFit="1"/>
    </xf>
    <xf numFmtId="0" fontId="17" fillId="0" borderId="2" xfId="0" applyFont="1" applyBorder="1" applyAlignment="1">
      <alignment vertical="center" shrinkToFit="1"/>
    </xf>
    <xf numFmtId="0" fontId="0" fillId="8" borderId="0" xfId="0" applyFill="1"/>
    <xf numFmtId="0" fontId="36" fillId="8" borderId="1" xfId="0" applyFont="1" applyFill="1" applyBorder="1" applyAlignment="1">
      <alignment horizontal="center"/>
    </xf>
    <xf numFmtId="0" fontId="37" fillId="8" borderId="0" xfId="0" applyFont="1" applyFill="1" applyAlignment="1">
      <alignment horizontal="center" wrapText="1"/>
    </xf>
    <xf numFmtId="0" fontId="37" fillId="9" borderId="0" xfId="0" applyFont="1" applyFill="1" applyAlignment="1">
      <alignment wrapText="1"/>
    </xf>
  </cellXfs>
  <cellStyles count="4">
    <cellStyle name="パーセント" xfId="1" builtinId="5"/>
    <cellStyle name="桁区切り" xfId="3" builtinId="6"/>
    <cellStyle name="説明文" xfId="2" builtinId="53" customBuiltin="1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K47"/>
  <sheetViews>
    <sheetView tabSelected="1" zoomScale="70" zoomScaleNormal="70" zoomScalePageLayoutView="60" workbookViewId="0">
      <selection activeCell="Q15" sqref="Q15"/>
    </sheetView>
  </sheetViews>
  <sheetFormatPr defaultRowHeight="14.25"/>
  <cols>
    <col min="1" max="1" width="7.75"/>
    <col min="2" max="2" width="8.875" customWidth="1"/>
    <col min="3" max="10" width="13.25" customWidth="1"/>
    <col min="11" max="1023" width="8.625"/>
  </cols>
  <sheetData>
    <row r="1" spans="1:11" ht="31.5" customHeight="1">
      <c r="A1" s="86" t="s">
        <v>86</v>
      </c>
      <c r="B1" s="87"/>
      <c r="C1" s="87"/>
      <c r="D1" s="87"/>
      <c r="E1" s="87"/>
      <c r="F1" s="87"/>
      <c r="G1" s="87"/>
      <c r="H1" s="87"/>
      <c r="I1" s="53"/>
    </row>
    <row r="2" spans="1:11" ht="26.25" customHeight="1">
      <c r="A2" s="83"/>
      <c r="B2" s="84" t="s">
        <v>0</v>
      </c>
      <c r="C2" s="85" t="s">
        <v>1</v>
      </c>
      <c r="D2" s="85" t="s">
        <v>2</v>
      </c>
      <c r="E2" s="85" t="s">
        <v>3</v>
      </c>
      <c r="F2" s="92" t="s">
        <v>4</v>
      </c>
      <c r="G2" s="93" t="s">
        <v>5</v>
      </c>
      <c r="H2" s="94" t="s">
        <v>74</v>
      </c>
      <c r="J2" s="1"/>
      <c r="K2" s="2"/>
    </row>
    <row r="3" spans="1:11" ht="26.25" customHeight="1">
      <c r="A3" s="83"/>
      <c r="B3" s="84"/>
      <c r="C3" s="85"/>
      <c r="D3" s="85"/>
      <c r="E3" s="85"/>
      <c r="F3" s="92"/>
      <c r="G3" s="93"/>
      <c r="H3" s="95"/>
      <c r="I3" s="3"/>
      <c r="K3" s="4"/>
    </row>
    <row r="4" spans="1:11" ht="24.75" customHeight="1">
      <c r="A4" s="83"/>
      <c r="B4" s="84"/>
      <c r="C4" s="96" t="s">
        <v>75</v>
      </c>
      <c r="D4" s="96" t="s">
        <v>75</v>
      </c>
      <c r="E4" s="88" t="s">
        <v>6</v>
      </c>
      <c r="F4" s="92"/>
      <c r="G4" s="93"/>
      <c r="H4" s="89" t="s">
        <v>77</v>
      </c>
      <c r="I4" s="1"/>
      <c r="K4" s="52"/>
    </row>
    <row r="5" spans="1:11" ht="24.75" customHeight="1">
      <c r="A5" s="83"/>
      <c r="B5" s="84"/>
      <c r="C5" s="97"/>
      <c r="D5" s="97"/>
      <c r="E5" s="88"/>
      <c r="F5" s="92"/>
      <c r="G5" s="93"/>
      <c r="H5" s="90"/>
      <c r="I5" s="3"/>
      <c r="K5" s="52"/>
    </row>
    <row r="6" spans="1:11" ht="19.350000000000001" customHeight="1">
      <c r="A6" s="91" t="s">
        <v>7</v>
      </c>
      <c r="B6" s="82"/>
      <c r="C6" s="78"/>
      <c r="D6" s="78"/>
      <c r="E6" s="78"/>
      <c r="F6" s="79">
        <f>'（入力不要）計算式'!D3+'（入力不要）計算式'!G3+'Ｒ7年度保険税算定表'!E6</f>
        <v>0</v>
      </c>
      <c r="G6" s="80">
        <f>'（入力不要）計算式'!M3</f>
        <v>0</v>
      </c>
      <c r="H6" s="77"/>
      <c r="I6" s="98" t="str">
        <f>IF(AND(C6&gt;8500000,H6=""),"!!給与収入850万円超のため特別障害者等の有無を確認願います！!","")</f>
        <v/>
      </c>
      <c r="J6" s="99"/>
    </row>
    <row r="7" spans="1:11" ht="19.350000000000001" customHeight="1">
      <c r="A7" s="91"/>
      <c r="B7" s="82"/>
      <c r="C7" s="78"/>
      <c r="D7" s="78"/>
      <c r="E7" s="78"/>
      <c r="F7" s="79"/>
      <c r="G7" s="80"/>
      <c r="H7" s="77"/>
      <c r="I7" s="98"/>
      <c r="J7" s="99"/>
    </row>
    <row r="8" spans="1:11" ht="19.350000000000001" customHeight="1">
      <c r="A8" s="81" t="s">
        <v>8</v>
      </c>
      <c r="B8" s="82"/>
      <c r="C8" s="78"/>
      <c r="D8" s="78"/>
      <c r="E8" s="78"/>
      <c r="F8" s="79">
        <f>'（入力不要）計算式'!D5+'（入力不要）計算式'!G5+'Ｒ7年度保険税算定表'!E8</f>
        <v>0</v>
      </c>
      <c r="G8" s="80">
        <f>'（入力不要）計算式'!M5</f>
        <v>0</v>
      </c>
      <c r="H8" s="77"/>
      <c r="I8" s="98" t="str">
        <f>IF(AND(C8&gt;8500000,H8=""),"!!給与収入850万円超のため特別障害者等の有無を確認願います！!","")</f>
        <v/>
      </c>
      <c r="J8" s="99"/>
    </row>
    <row r="9" spans="1:11" ht="19.350000000000001" customHeight="1">
      <c r="A9" s="81"/>
      <c r="B9" s="82"/>
      <c r="C9" s="78"/>
      <c r="D9" s="78"/>
      <c r="E9" s="78"/>
      <c r="F9" s="79"/>
      <c r="G9" s="80"/>
      <c r="H9" s="77"/>
      <c r="I9" s="98"/>
      <c r="J9" s="99"/>
    </row>
    <row r="10" spans="1:11" ht="19.350000000000001" customHeight="1">
      <c r="A10" s="81" t="s">
        <v>9</v>
      </c>
      <c r="B10" s="82"/>
      <c r="C10" s="78"/>
      <c r="D10" s="78"/>
      <c r="E10" s="78"/>
      <c r="F10" s="79">
        <f>'（入力不要）計算式'!D7+'（入力不要）計算式'!G7+'Ｒ7年度保険税算定表'!E10</f>
        <v>0</v>
      </c>
      <c r="G10" s="80">
        <f>'（入力不要）計算式'!M7</f>
        <v>0</v>
      </c>
      <c r="H10" s="77"/>
      <c r="I10" s="98" t="str">
        <f>IF(AND(C10&gt;8500000,H10=""),"!!給与収入850万円超のため特別障害者等の有無を確認願います！!","")</f>
        <v/>
      </c>
      <c r="J10" s="99"/>
    </row>
    <row r="11" spans="1:11" ht="19.350000000000001" customHeight="1">
      <c r="A11" s="81"/>
      <c r="B11" s="82"/>
      <c r="C11" s="78"/>
      <c r="D11" s="78"/>
      <c r="E11" s="78"/>
      <c r="F11" s="79"/>
      <c r="G11" s="80"/>
      <c r="H11" s="77"/>
      <c r="I11" s="98"/>
      <c r="J11" s="99"/>
    </row>
    <row r="12" spans="1:11" ht="19.350000000000001" customHeight="1">
      <c r="A12" s="81" t="s">
        <v>10</v>
      </c>
      <c r="B12" s="82"/>
      <c r="C12" s="78"/>
      <c r="D12" s="78"/>
      <c r="E12" s="78"/>
      <c r="F12" s="79">
        <f>'（入力不要）計算式'!D9+'（入力不要）計算式'!G9+'Ｒ7年度保険税算定表'!E12</f>
        <v>0</v>
      </c>
      <c r="G12" s="80">
        <f>'（入力不要）計算式'!M9</f>
        <v>0</v>
      </c>
      <c r="H12" s="77"/>
      <c r="I12" s="98" t="s">
        <v>83</v>
      </c>
      <c r="J12" s="99"/>
    </row>
    <row r="13" spans="1:11" ht="19.350000000000001" customHeight="1">
      <c r="A13" s="81"/>
      <c r="B13" s="82"/>
      <c r="C13" s="78"/>
      <c r="D13" s="78"/>
      <c r="E13" s="78"/>
      <c r="F13" s="79"/>
      <c r="G13" s="80"/>
      <c r="H13" s="77"/>
      <c r="I13" s="98"/>
      <c r="J13" s="99"/>
    </row>
    <row r="14" spans="1:11" ht="19.350000000000001" customHeight="1">
      <c r="A14" s="81" t="s">
        <v>11</v>
      </c>
      <c r="B14" s="82"/>
      <c r="C14" s="78"/>
      <c r="D14" s="78"/>
      <c r="E14" s="78"/>
      <c r="F14" s="79">
        <f>'（入力不要）計算式'!D11+'（入力不要）計算式'!G11+'Ｒ7年度保険税算定表'!E14</f>
        <v>0</v>
      </c>
      <c r="G14" s="80">
        <f>'（入力不要）計算式'!M11</f>
        <v>0</v>
      </c>
      <c r="H14" s="77"/>
      <c r="I14" s="98" t="str">
        <f>IF(AND(C14&gt;8500000,H14=""),"!!給与収入850万円超のため特別障害者等の有無を確認願います！!","")</f>
        <v/>
      </c>
      <c r="J14" s="99"/>
    </row>
    <row r="15" spans="1:11" ht="19.350000000000001" customHeight="1">
      <c r="A15" s="81"/>
      <c r="B15" s="82"/>
      <c r="C15" s="78"/>
      <c r="D15" s="78"/>
      <c r="E15" s="78"/>
      <c r="F15" s="79"/>
      <c r="G15" s="80"/>
      <c r="H15" s="77"/>
      <c r="I15" s="98"/>
      <c r="J15" s="99"/>
    </row>
    <row r="16" spans="1:11" ht="15" thickBot="1">
      <c r="A16" s="4"/>
      <c r="B16" s="4"/>
      <c r="C16" s="4"/>
      <c r="D16" s="4"/>
      <c r="E16" s="4"/>
      <c r="F16" s="4"/>
      <c r="G16" s="4"/>
      <c r="H16" s="4"/>
      <c r="I16" s="4"/>
      <c r="J16" s="4"/>
    </row>
    <row r="17" spans="1:10" ht="15" thickBot="1">
      <c r="A17" s="75" t="s">
        <v>12</v>
      </c>
      <c r="B17" s="75"/>
      <c r="C17" s="75"/>
      <c r="D17" s="75"/>
      <c r="E17" s="6">
        <f>'（入力不要）計算式'!N13</f>
        <v>0</v>
      </c>
      <c r="F17" s="75" t="s">
        <v>13</v>
      </c>
      <c r="G17" s="75"/>
      <c r="H17" s="6">
        <f>'（入力不要）計算式'!O13</f>
        <v>0</v>
      </c>
      <c r="I17" s="4"/>
      <c r="J17" s="4"/>
    </row>
    <row r="18" spans="1:10">
      <c r="A18" s="54"/>
      <c r="B18" s="4"/>
      <c r="C18" s="4"/>
      <c r="D18" s="4"/>
      <c r="E18" s="4"/>
      <c r="F18" s="4"/>
      <c r="G18" s="4"/>
      <c r="H18" s="4"/>
      <c r="I18" s="4"/>
      <c r="J18" s="4"/>
    </row>
    <row r="19" spans="1:10">
      <c r="A19" s="4"/>
      <c r="B19" s="73" t="s">
        <v>76</v>
      </c>
      <c r="C19" s="74"/>
      <c r="D19" s="74"/>
      <c r="E19" s="74"/>
      <c r="F19" s="74"/>
      <c r="G19" s="74"/>
      <c r="H19" s="74"/>
      <c r="I19" s="4"/>
      <c r="J19" s="4"/>
    </row>
    <row r="20" spans="1:10">
      <c r="A20" s="4"/>
      <c r="B20" s="74"/>
      <c r="C20" s="74"/>
      <c r="D20" s="74"/>
      <c r="E20" s="74"/>
      <c r="F20" s="74"/>
      <c r="G20" s="74"/>
      <c r="H20" s="74"/>
      <c r="I20" s="4"/>
      <c r="J20" s="4"/>
    </row>
    <row r="21" spans="1:10">
      <c r="A21" s="4"/>
      <c r="B21" s="60" t="s">
        <v>79</v>
      </c>
      <c r="C21" s="61"/>
      <c r="D21" s="61"/>
      <c r="E21" s="61"/>
      <c r="F21" s="61"/>
      <c r="G21" s="61"/>
      <c r="H21" s="61"/>
      <c r="I21" s="4"/>
      <c r="J21" s="4"/>
    </row>
    <row r="22" spans="1:10">
      <c r="A22" s="4"/>
      <c r="B22" s="61"/>
      <c r="C22" s="61"/>
      <c r="D22" s="61"/>
      <c r="E22" s="61"/>
      <c r="F22" s="61"/>
      <c r="G22" s="61"/>
      <c r="H22" s="61"/>
      <c r="I22" s="4"/>
      <c r="J22" s="4"/>
    </row>
    <row r="23" spans="1:10" s="52" customFormat="1">
      <c r="A23" s="4"/>
      <c r="B23" s="73" t="s">
        <v>78</v>
      </c>
      <c r="C23" s="74"/>
      <c r="D23" s="74"/>
      <c r="E23" s="74"/>
      <c r="F23" s="74"/>
      <c r="G23" s="74"/>
      <c r="H23" s="74"/>
      <c r="I23" s="4"/>
      <c r="J23" s="4"/>
    </row>
    <row r="24" spans="1:10" s="52" customFormat="1">
      <c r="A24" s="4"/>
      <c r="B24" s="74"/>
      <c r="C24" s="74"/>
      <c r="D24" s="74"/>
      <c r="E24" s="74"/>
      <c r="F24" s="74"/>
      <c r="G24" s="74"/>
      <c r="H24" s="74"/>
      <c r="I24" s="4"/>
      <c r="J24" s="4"/>
    </row>
    <row r="25" spans="1:10" s="52" customFormat="1">
      <c r="A25" s="4"/>
      <c r="B25" s="55"/>
      <c r="C25" s="55"/>
      <c r="D25" s="55"/>
      <c r="E25" s="55"/>
      <c r="F25" s="55"/>
      <c r="G25" s="55"/>
      <c r="H25" s="55"/>
      <c r="I25" s="4"/>
      <c r="J25" s="4"/>
    </row>
    <row r="26" spans="1:10" s="4" customFormat="1" thickBot="1">
      <c r="A26" s="54"/>
    </row>
    <row r="27" spans="1:10" s="4" customFormat="1" ht="18.75" customHeight="1" thickBot="1">
      <c r="A27" s="62" t="s">
        <v>72</v>
      </c>
      <c r="B27" s="63"/>
      <c r="C27" s="63"/>
      <c r="D27" s="70" t="s">
        <v>14</v>
      </c>
      <c r="E27" s="71"/>
      <c r="F27" s="71"/>
      <c r="G27" s="72"/>
    </row>
    <row r="28" spans="1:10" s="4" customFormat="1" ht="18.75" customHeight="1" thickBot="1">
      <c r="A28" s="63"/>
      <c r="B28" s="63"/>
      <c r="C28" s="63"/>
      <c r="D28" s="8" t="s">
        <v>15</v>
      </c>
      <c r="E28" s="8" t="s">
        <v>16</v>
      </c>
      <c r="F28" s="8" t="s">
        <v>17</v>
      </c>
      <c r="G28" s="9" t="s">
        <v>18</v>
      </c>
      <c r="H28" s="10" t="s">
        <v>26</v>
      </c>
    </row>
    <row r="29" spans="1:10" s="4" customFormat="1" ht="18.75" customHeight="1" thickBot="1">
      <c r="A29" s="63"/>
      <c r="B29" s="63"/>
      <c r="C29" s="63"/>
      <c r="D29" s="11">
        <f>ROUNDDOWN('（入力不要）計算式'!M13*'（入力不要）基礎数値'!F4,0)</f>
        <v>0</v>
      </c>
      <c r="E29" s="5">
        <f>'（入力不要）計算式'!N13*'（入力不要）基礎数値'!F6</f>
        <v>0</v>
      </c>
      <c r="F29" s="5">
        <f>IF('（入力不要）計算式'!N13&gt;=1,'（入力不要）基礎数値'!B7,0)</f>
        <v>0</v>
      </c>
      <c r="G29" s="12">
        <f>ROUNDDOWN(IF(SUM(D29:F29)&gt;=H29,H29,SUM(D29:F29)),-2)</f>
        <v>0</v>
      </c>
      <c r="H29" s="13">
        <f>'（入力不要）基礎数値'!F8</f>
        <v>650000</v>
      </c>
    </row>
    <row r="30" spans="1:10" s="4" customFormat="1" ht="18.75" customHeight="1" thickBot="1">
      <c r="A30" s="63"/>
      <c r="B30" s="63"/>
      <c r="C30" s="63"/>
      <c r="D30" s="8" t="s">
        <v>27</v>
      </c>
      <c r="E30" s="8" t="s">
        <v>28</v>
      </c>
      <c r="F30" s="8" t="s">
        <v>29</v>
      </c>
      <c r="G30" s="9" t="s">
        <v>18</v>
      </c>
      <c r="H30" s="10"/>
    </row>
    <row r="31" spans="1:10" s="4" customFormat="1" ht="18.75" customHeight="1" thickBot="1">
      <c r="A31" s="63"/>
      <c r="B31" s="63"/>
      <c r="C31" s="63"/>
      <c r="D31" s="11">
        <f>ROUNDDOWN('（入力不要）計算式'!M13*'（入力不要）基礎数値'!G4,0)</f>
        <v>0</v>
      </c>
      <c r="E31" s="5">
        <f>'（入力不要）計算式'!N13*'（入力不要）基礎数値'!G6</f>
        <v>0</v>
      </c>
      <c r="F31" s="5"/>
      <c r="G31" s="12">
        <f>ROUNDDOWN(IF(SUM(D31:F31)&gt;=H31,H31,SUM(D31:F31)),-2)</f>
        <v>0</v>
      </c>
      <c r="H31" s="13">
        <f>'（入力不要）基礎数値'!G8</f>
        <v>240000</v>
      </c>
    </row>
    <row r="32" spans="1:10" s="4" customFormat="1" ht="18.75" customHeight="1" thickBot="1">
      <c r="A32" s="63"/>
      <c r="B32" s="63"/>
      <c r="C32" s="63"/>
      <c r="D32" s="8" t="s">
        <v>19</v>
      </c>
      <c r="E32" s="8" t="s">
        <v>20</v>
      </c>
      <c r="F32" s="8" t="s">
        <v>21</v>
      </c>
      <c r="G32" s="9" t="s">
        <v>18</v>
      </c>
      <c r="H32" s="10"/>
    </row>
    <row r="33" spans="1:10" s="4" customFormat="1" ht="18.75" customHeight="1" thickBot="1">
      <c r="A33" s="63"/>
      <c r="B33" s="63"/>
      <c r="C33" s="63"/>
      <c r="D33" s="14">
        <f>ROUNDDOWN('（入力不要）計算式'!P13*'（入力不要）基礎数値'!C4,0)</f>
        <v>0</v>
      </c>
      <c r="E33" s="15">
        <f>'（入力不要）計算式'!O13*'（入力不要）基礎数値'!C6</f>
        <v>0</v>
      </c>
      <c r="F33" s="15"/>
      <c r="G33" s="16">
        <f>ROUNDDOWN(IF(SUM(D33:F33)&gt;=H33,H33,SUM(D33:F33)),-2)</f>
        <v>0</v>
      </c>
      <c r="H33" s="13">
        <f>'（入力不要）基礎数値'!H8</f>
        <v>170000</v>
      </c>
    </row>
    <row r="34" spans="1:10" s="4" customFormat="1" ht="18.75" customHeight="1" thickBot="1">
      <c r="A34" s="7"/>
      <c r="B34" s="7"/>
      <c r="C34" s="17"/>
      <c r="D34" s="18">
        <f>ROUNDDOWN(SUM(D29:D33),-2)</f>
        <v>0</v>
      </c>
      <c r="E34" s="18">
        <f>SUM(E29:E33)</f>
        <v>0</v>
      </c>
      <c r="F34" s="18">
        <f>SUM(F29:F33)</f>
        <v>0</v>
      </c>
      <c r="G34" s="18">
        <f>SUM(G29:G33)</f>
        <v>0</v>
      </c>
      <c r="H34"/>
      <c r="I34" s="18">
        <f>SUM(D34:F34)</f>
        <v>0</v>
      </c>
    </row>
    <row r="35" spans="1:10" s="4" customFormat="1" ht="18.75" customHeight="1" thickBot="1">
      <c r="A35" s="64" t="s">
        <v>73</v>
      </c>
      <c r="B35" s="65"/>
      <c r="C35" s="67" t="str">
        <f>IF('（入力不要）計算式'!L13&lt;=430000+(100000*(E39-1)),"7割軽減",IF('（入力不要）計算式'!L13&lt;=430000+(100000*(E39-1))+(295000*'（入力不要）計算式'!N13),"5割軽減",IF('（入力不要）計算式'!L13&lt;=430000+(100000*(E39-1))+(545000*'（入力不要）計算式'!N13),"2割軽減","無")))</f>
        <v>7割軽減</v>
      </c>
      <c r="D35" s="66" t="s">
        <v>22</v>
      </c>
      <c r="E35" s="66"/>
      <c r="F35" s="66"/>
      <c r="G35" s="66"/>
      <c r="H35" s="66"/>
      <c r="I35" s="66"/>
      <c r="J35" s="66"/>
    </row>
    <row r="36" spans="1:10" s="4" customFormat="1" ht="18.75" customHeight="1" thickBot="1">
      <c r="A36" s="65"/>
      <c r="B36" s="65"/>
      <c r="C36" s="68"/>
      <c r="D36" s="8" t="s">
        <v>16</v>
      </c>
      <c r="E36" s="8" t="s">
        <v>17</v>
      </c>
      <c r="F36" s="8" t="s">
        <v>28</v>
      </c>
      <c r="G36" s="8" t="s">
        <v>29</v>
      </c>
      <c r="H36" s="8" t="s">
        <v>20</v>
      </c>
      <c r="I36" s="8" t="s">
        <v>21</v>
      </c>
      <c r="J36" s="9" t="s">
        <v>18</v>
      </c>
    </row>
    <row r="37" spans="1:10" s="4" customFormat="1" ht="18.75" customHeight="1" thickBot="1">
      <c r="A37" s="65"/>
      <c r="B37" s="65"/>
      <c r="C37" s="69"/>
      <c r="D37" s="15">
        <f>IF(C35="7割軽減",E29*-0.7,IF(C35="5割軽減",E29*-0.5,IF(C35="2割軽減",E29*-0.2,0)))-'（入力不要）計算式'!Z13</f>
        <v>0</v>
      </c>
      <c r="E37" s="15">
        <f>IF(C35="7割軽減",F29*-0.7,IF(C35="5割軽減",F29*-0.5,IF(C35="2割軽減",F29*-0.2,0)))</f>
        <v>0</v>
      </c>
      <c r="F37" s="15">
        <f>IF(C35="7割軽減",E31*-0.7,IF(C35="5割軽減",E31*-0.5,IF(C35="2割軽減",E31*-0.2,0)))-'（入力不要）計算式'!AA13</f>
        <v>0</v>
      </c>
      <c r="G37" s="15">
        <f>IF(C35="7割軽減",F31*-0.7,IF(C35="5割軽減",F31*-0.5,IF(C35="2割軽減",F31*-0.2,0)))</f>
        <v>0</v>
      </c>
      <c r="H37" s="15">
        <f>IF(C35="7割軽減",E33*-0.7,IF(C35="5割軽減",E33*-0.5,IF(C35="2割軽減",E33*-0.2,0)))</f>
        <v>0</v>
      </c>
      <c r="I37" s="15">
        <f>IF(C35="7割軽減",F33*-0.7,IF(C35="5割軽減",F33*-0.5,IF(C35="2割軽減",F33*-0.2,0)))</f>
        <v>0</v>
      </c>
      <c r="J37" s="16">
        <f>SUM(D37:I37)</f>
        <v>0</v>
      </c>
    </row>
    <row r="38" spans="1:10" s="4" customFormat="1" ht="15" thickBot="1">
      <c r="A38"/>
      <c r="B38"/>
      <c r="C38"/>
      <c r="D38"/>
      <c r="E38"/>
      <c r="F38"/>
      <c r="G38"/>
      <c r="H38"/>
      <c r="I38"/>
      <c r="J38"/>
    </row>
    <row r="39" spans="1:10" s="4" customFormat="1" ht="15" thickBot="1">
      <c r="A39" s="75" t="s">
        <v>30</v>
      </c>
      <c r="B39" s="75"/>
      <c r="C39" s="75"/>
      <c r="D39" s="75"/>
      <c r="E39" s="6">
        <f>IF('（入力不要）計算式'!Q13=0,1,'（入力不要）計算式'!Q13)</f>
        <v>1</v>
      </c>
      <c r="F39" t="str">
        <f>IF('（入力不要）計算式'!Q13=0,"※給与所得者等は0人だが、軽減判定の計算上1人と表示","")</f>
        <v>※給与所得者等は0人だが、軽減判定の計算上1人と表示</v>
      </c>
      <c r="G39"/>
      <c r="H39"/>
      <c r="I39"/>
      <c r="J39"/>
    </row>
    <row r="40" spans="1:10" s="4" customFormat="1" ht="15" thickBot="1">
      <c r="A40"/>
      <c r="B40"/>
      <c r="C40"/>
      <c r="D40"/>
      <c r="E40"/>
      <c r="F40"/>
      <c r="G40"/>
      <c r="H40"/>
      <c r="I40"/>
      <c r="J40"/>
    </row>
    <row r="41" spans="1:10" s="4" customFormat="1" ht="24" customHeight="1" thickBot="1">
      <c r="A41"/>
      <c r="B41"/>
      <c r="C41"/>
      <c r="D41"/>
      <c r="E41"/>
      <c r="F41" s="76" t="s">
        <v>23</v>
      </c>
      <c r="G41" s="76"/>
      <c r="H41" s="19">
        <f>ROUNDDOWN(G29+D37+E37,-2)+ROUNDDOWN(G31+F37+G37,-2)+ROUNDDOWN(G33+H37+I37,-2)</f>
        <v>0</v>
      </c>
      <c r="I41" s="20">
        <f>ROUND(H41/12,0)</f>
        <v>0</v>
      </c>
      <c r="J41" s="20">
        <f>ROUND(H41/8,0)</f>
        <v>0</v>
      </c>
    </row>
    <row r="42" spans="1:10" s="4" customFormat="1">
      <c r="A42"/>
      <c r="B42"/>
      <c r="C42"/>
      <c r="D42"/>
      <c r="E42"/>
      <c r="F42"/>
      <c r="G42"/>
      <c r="H42" s="21">
        <f ca="1">NOW()</f>
        <v>45966.446405902781</v>
      </c>
      <c r="I42" s="58" t="s">
        <v>85</v>
      </c>
      <c r="J42" s="58" t="s">
        <v>84</v>
      </c>
    </row>
    <row r="43" spans="1:10" s="4" customFormat="1">
      <c r="A43"/>
      <c r="B43"/>
      <c r="C43"/>
      <c r="D43"/>
      <c r="E43"/>
      <c r="F43"/>
      <c r="G43"/>
      <c r="H43"/>
      <c r="I43"/>
      <c r="J43"/>
    </row>
    <row r="44" spans="1:10">
      <c r="B44" s="74" t="s">
        <v>24</v>
      </c>
      <c r="C44" s="74"/>
      <c r="D44" s="74"/>
      <c r="E44" s="74"/>
      <c r="F44" s="74"/>
      <c r="G44" s="74"/>
      <c r="H44" s="74"/>
    </row>
    <row r="45" spans="1:10">
      <c r="B45" s="74"/>
      <c r="C45" s="74"/>
      <c r="D45" s="74"/>
      <c r="E45" s="74"/>
      <c r="F45" s="74"/>
      <c r="G45" s="74"/>
      <c r="H45" s="74"/>
    </row>
    <row r="46" spans="1:10">
      <c r="B46" s="59" t="s">
        <v>25</v>
      </c>
      <c r="C46" s="59"/>
      <c r="D46" s="59"/>
      <c r="E46" s="59"/>
      <c r="F46" s="59"/>
      <c r="G46" s="59"/>
      <c r="H46" s="59"/>
    </row>
    <row r="47" spans="1:10">
      <c r="B47" s="59"/>
      <c r="C47" s="59"/>
      <c r="D47" s="59"/>
      <c r="E47" s="59"/>
      <c r="F47" s="59"/>
      <c r="G47" s="59"/>
      <c r="H47" s="59"/>
    </row>
  </sheetData>
  <mergeCells count="72">
    <mergeCell ref="I12:J13"/>
    <mergeCell ref="I14:J15"/>
    <mergeCell ref="I6:J7"/>
    <mergeCell ref="I8:J9"/>
    <mergeCell ref="I10:J11"/>
    <mergeCell ref="A1:H1"/>
    <mergeCell ref="E4:E5"/>
    <mergeCell ref="H4:H5"/>
    <mergeCell ref="A6:A7"/>
    <mergeCell ref="B6:B7"/>
    <mergeCell ref="C6:C7"/>
    <mergeCell ref="D6:D7"/>
    <mergeCell ref="E6:E7"/>
    <mergeCell ref="F6:F7"/>
    <mergeCell ref="G6:G7"/>
    <mergeCell ref="H6:H7"/>
    <mergeCell ref="F2:F5"/>
    <mergeCell ref="G2:G5"/>
    <mergeCell ref="H2:H3"/>
    <mergeCell ref="C4:C5"/>
    <mergeCell ref="D4:D5"/>
    <mergeCell ref="A2:A5"/>
    <mergeCell ref="B2:B5"/>
    <mergeCell ref="C2:C3"/>
    <mergeCell ref="D2:D3"/>
    <mergeCell ref="E2:E3"/>
    <mergeCell ref="F8:F9"/>
    <mergeCell ref="G8:G9"/>
    <mergeCell ref="H8:H9"/>
    <mergeCell ref="A8:A9"/>
    <mergeCell ref="B8:B9"/>
    <mergeCell ref="C8:C9"/>
    <mergeCell ref="D8:D9"/>
    <mergeCell ref="A10:A11"/>
    <mergeCell ref="B10:B11"/>
    <mergeCell ref="C10:C11"/>
    <mergeCell ref="D10:D11"/>
    <mergeCell ref="E8:E9"/>
    <mergeCell ref="E10:E11"/>
    <mergeCell ref="F10:F11"/>
    <mergeCell ref="G10:G11"/>
    <mergeCell ref="H10:H11"/>
    <mergeCell ref="F12:F13"/>
    <mergeCell ref="G12:G13"/>
    <mergeCell ref="H12:H13"/>
    <mergeCell ref="E12:E13"/>
    <mergeCell ref="E14:E15"/>
    <mergeCell ref="F14:F15"/>
    <mergeCell ref="G14:G15"/>
    <mergeCell ref="A12:A13"/>
    <mergeCell ref="B12:B13"/>
    <mergeCell ref="C12:C13"/>
    <mergeCell ref="D12:D13"/>
    <mergeCell ref="A14:A15"/>
    <mergeCell ref="B14:B15"/>
    <mergeCell ref="C14:C15"/>
    <mergeCell ref="D14:D15"/>
    <mergeCell ref="B19:H20"/>
    <mergeCell ref="A39:D39"/>
    <mergeCell ref="F41:G41"/>
    <mergeCell ref="B44:H45"/>
    <mergeCell ref="H14:H15"/>
    <mergeCell ref="A17:D17"/>
    <mergeCell ref="F17:G17"/>
    <mergeCell ref="B46:H47"/>
    <mergeCell ref="B21:H22"/>
    <mergeCell ref="A27:C33"/>
    <mergeCell ref="A35:B37"/>
    <mergeCell ref="D35:J35"/>
    <mergeCell ref="C35:C37"/>
    <mergeCell ref="D27:G27"/>
    <mergeCell ref="B23:H24"/>
  </mergeCells>
  <phoneticPr fontId="22"/>
  <dataValidations count="1">
    <dataValidation type="list" operator="equal" allowBlank="1" showInputMessage="1" showErrorMessage="1" sqref="H6:H15" xr:uid="{00000000-0002-0000-0000-000000000000}">
      <formula1>"有,無"</formula1>
      <formula2>0</formula2>
    </dataValidation>
  </dataValidations>
  <pageMargins left="0.78749999999999998" right="0.39374999999999999" top="0.98402777777777795" bottom="0.98402777777777795" header="0.51180555555555496" footer="0.51180555555555496"/>
  <pageSetup paperSize="9" scale="69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15"/>
  <sheetViews>
    <sheetView zoomScale="80" zoomScaleNormal="80" zoomScalePageLayoutView="60" workbookViewId="0">
      <selection activeCell="D21" sqref="D21"/>
    </sheetView>
  </sheetViews>
  <sheetFormatPr defaultRowHeight="14.25"/>
  <cols>
    <col min="1" max="1" width="5.625"/>
    <col min="2" max="2" width="11.375"/>
    <col min="3" max="4" width="11.5"/>
    <col min="5" max="7" width="10.375"/>
    <col min="8" max="8" width="10.625"/>
    <col min="9" max="9" width="11.5"/>
    <col min="10" max="10" width="8.5"/>
    <col min="11" max="11" width="8.625"/>
    <col min="12" max="13" width="11.5"/>
    <col min="14" max="14" width="7.125"/>
    <col min="15" max="15" width="6.625"/>
    <col min="16" max="16" width="11"/>
    <col min="17" max="17" width="6.625"/>
    <col min="18" max="18" width="8.125"/>
    <col min="19" max="23" width="8.625"/>
    <col min="24" max="24" width="11.25"/>
    <col min="25" max="1022" width="8.625"/>
  </cols>
  <sheetData>
    <row r="1" spans="1:27" s="107" customFormat="1" ht="63" customHeight="1">
      <c r="A1" s="108" t="s">
        <v>88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</row>
    <row r="2" spans="1:27" s="34" customFormat="1" ht="63.75">
      <c r="A2" s="22"/>
      <c r="B2" s="23" t="s">
        <v>31</v>
      </c>
      <c r="C2" s="24" t="s">
        <v>32</v>
      </c>
      <c r="D2" s="24" t="s">
        <v>33</v>
      </c>
      <c r="E2" s="23" t="s">
        <v>34</v>
      </c>
      <c r="F2" s="25" t="s">
        <v>35</v>
      </c>
      <c r="G2" s="25" t="s">
        <v>36</v>
      </c>
      <c r="H2" s="26" t="s">
        <v>37</v>
      </c>
      <c r="I2" s="27" t="s">
        <v>38</v>
      </c>
      <c r="J2" s="28" t="s">
        <v>39</v>
      </c>
      <c r="K2" s="29" t="s">
        <v>40</v>
      </c>
      <c r="L2" s="30" t="s">
        <v>41</v>
      </c>
      <c r="M2" s="31" t="s">
        <v>42</v>
      </c>
      <c r="N2" s="32" t="s">
        <v>43</v>
      </c>
      <c r="O2" s="27" t="s">
        <v>44</v>
      </c>
      <c r="P2" s="31" t="s">
        <v>45</v>
      </c>
      <c r="Q2" s="33" t="s">
        <v>46</v>
      </c>
      <c r="R2" s="33" t="s">
        <v>47</v>
      </c>
      <c r="S2" s="33" t="s">
        <v>48</v>
      </c>
      <c r="T2" s="33" t="s">
        <v>49</v>
      </c>
      <c r="U2" s="33" t="s">
        <v>50</v>
      </c>
      <c r="V2" s="23" t="s">
        <v>51</v>
      </c>
      <c r="W2" s="25" t="s">
        <v>52</v>
      </c>
      <c r="X2" s="23" t="s">
        <v>53</v>
      </c>
      <c r="Y2" s="25" t="s">
        <v>54</v>
      </c>
      <c r="Z2" s="56" t="s">
        <v>80</v>
      </c>
      <c r="AA2" s="56" t="s">
        <v>81</v>
      </c>
    </row>
    <row r="3" spans="1:27" s="35" customFormat="1">
      <c r="A3" s="103" t="s">
        <v>55</v>
      </c>
      <c r="B3" s="48">
        <f>IF('Ｒ7年度保険税算定表'!C6&lt;=550999,0,IF('Ｒ7年度保険税算定表'!C6&lt;=1618999,'Ｒ7年度保険税算定表'!C6-550000,IF('Ｒ7年度保険税算定表'!C6&lt;=1619999,1069000,IF('Ｒ7年度保険税算定表'!C6&lt;=1621999,1070000,IF('Ｒ7年度保険税算定表'!C6&lt;=1623999,1072000,IF('Ｒ7年度保険税算定表'!C6&lt;=1627999,1074000,IF('Ｒ7年度保険税算定表'!C6&lt;=1799999,ROUNDDOWN('Ｒ7年度保険税算定表'!C6/4,-3)*2.4+100000)))))))</f>
        <v>0</v>
      </c>
      <c r="C3" s="104">
        <f>MAX(B3,B4)</f>
        <v>0</v>
      </c>
      <c r="D3" s="104">
        <f>C3-R3-S3</f>
        <v>0</v>
      </c>
      <c r="E3" s="48">
        <f>ROUNDDOWN(IF('Ｒ7年度保険税算定表'!$D6&lt;=600000,0,IF('Ｒ7年度保険税算定表'!$D6&lt;=1300000,'Ｒ7年度保険税算定表'!$D6-600000,IF('Ｒ7年度保険税算定表'!$D6&lt;=4100000,'Ｒ7年度保険税算定表'!$D6*0.75-275000,IF('Ｒ7年度保険税算定表'!$D6&lt;=7700000,'Ｒ7年度保険税算定表'!$D6*0.85-685000,IF('Ｒ7年度保険税算定表'!$D6&lt;=10000000,'Ｒ7年度保険税算定表'!$D6*0.95-1455000,'Ｒ7年度保険税算定表'!$D6-1955000))))),0)</f>
        <v>0</v>
      </c>
      <c r="F3" s="102">
        <f>IF('Ｒ7年度保険税算定表'!$B6&lt;65,'（入力不要）計算式'!E3,'（入力不要）計算式'!E4)</f>
        <v>0</v>
      </c>
      <c r="G3" s="102">
        <f>IF(D3+K3&lt;10000001,F3,IF(D3+K3&lt;20000001,W3,Y3))</f>
        <v>0</v>
      </c>
      <c r="H3" s="105">
        <f>G3-150000</f>
        <v>-150000</v>
      </c>
      <c r="I3" s="102">
        <f>IF('Ｒ7年度保険税算定表'!B6&lt;65,G3,IF(H3&gt;=0,H3,G3))</f>
        <v>0</v>
      </c>
      <c r="J3" s="105">
        <f>'（入力不要）計算式'!G3</f>
        <v>0</v>
      </c>
      <c r="K3" s="104">
        <f>'Ｒ7年度保険税算定表'!E6</f>
        <v>0</v>
      </c>
      <c r="L3" s="104">
        <f>D3+I3+K3</f>
        <v>0</v>
      </c>
      <c r="M3" s="104">
        <f>IF('Ｒ7年度保険税算定表'!B6="",0,IF((D3+J3+K3-430000)&lt;=0,0,(D3+J3+K3-430000)))</f>
        <v>0</v>
      </c>
      <c r="N3" s="104">
        <f>IF('Ｒ7年度保険税算定表'!B6="",0,IF('Ｒ7年度保険税算定表'!B6&gt;=0,1))</f>
        <v>0</v>
      </c>
      <c r="O3" s="102">
        <f>IF('Ｒ7年度保険税算定表'!B6&lt;40,0,IF('Ｒ7年度保険税算定表'!B6&gt;=65,0,1))</f>
        <v>0</v>
      </c>
      <c r="P3" s="104">
        <f>IF(O3=0,0,M3)</f>
        <v>0</v>
      </c>
      <c r="Q3" s="106">
        <f>IF('Ｒ7年度保険税算定表'!C6&gt;550000,1,IF('Ｒ7年度保険税算定表'!D6&gt;1100000,1,IF(AND('Ｒ7年度保険税算定表'!B6&lt;65,'Ｒ7年度保険税算定表'!D6&gt;600000),1,0)))</f>
        <v>0</v>
      </c>
      <c r="R3" s="101">
        <f>IF(AND('Ｒ7年度保険税算定表'!C6&gt;8500000,'Ｒ7年度保険税算定表'!H6="有"),ROUNDUP((MIN('Ｒ7年度保険税算定表'!C6,10000000)-8500000)*0.1,0),0)</f>
        <v>0</v>
      </c>
      <c r="S3" s="101">
        <f>IF(C3+F3&gt;100000,T3+U3-100000,0)</f>
        <v>0</v>
      </c>
      <c r="T3" s="101">
        <f>IF(C3&gt;100000,100000,C3)</f>
        <v>0</v>
      </c>
      <c r="U3" s="101">
        <f>IF(F3&gt;100000,100000,F3)</f>
        <v>0</v>
      </c>
      <c r="V3" s="48">
        <f>IF('Ｒ7年度保険税算定表'!$D6&lt;=500000,0,IF('Ｒ7年度保険税算定表'!$D6&lt;=1300000,'Ｒ7年度保険税算定表'!$D6-500000,IF('Ｒ7年度保険税算定表'!$D6&lt;=4100000,'Ｒ7年度保険税算定表'!$D6*0.75-175000,IF('Ｒ7年度保険税算定表'!$D6&lt;=7700000,'Ｒ7年度保険税算定表'!$D6*0.85-585000,IF('Ｒ7年度保険税算定表'!$D6&lt;=10000000,'Ｒ7年度保険税算定表'!$D6*0.95-1355000,'Ｒ7年度保険税算定表'!$D6-1855000)))))</f>
        <v>0</v>
      </c>
      <c r="W3" s="102">
        <f>IF('Ｒ7年度保険税算定表'!$B6&lt;65,'（入力不要）計算式'!V3,'（入力不要）計算式'!V4)</f>
        <v>0</v>
      </c>
      <c r="X3" s="48">
        <f>IF('Ｒ7年度保険税算定表'!$D6&lt;=400000,0,IF('Ｒ7年度保険税算定表'!$D6&lt;=1300000,'Ｒ7年度保険税算定表'!$D6-400000,IF('Ｒ7年度保険税算定表'!$D6&lt;=4100000,'Ｒ7年度保険税算定表'!$D6*0.75-75000,IF('Ｒ7年度保険税算定表'!$D6&lt;=7700000,'Ｒ7年度保険税算定表'!$D6*0.85-485000,IF('Ｒ7年度保険税算定表'!$D6&lt;=10000000,'Ｒ7年度保険税算定表'!$D6*0.95-1255000,'Ｒ7年度保険税算定表'!$D6-1755000)))))</f>
        <v>0</v>
      </c>
      <c r="Y3" s="102">
        <f>IF('Ｒ7年度保険税算定表'!$B6&lt;65,'（入力不要）計算式'!X3,'（入力不要）計算式'!X4)</f>
        <v>0</v>
      </c>
      <c r="Z3" s="100">
        <f>IF('Ｒ7年度保険税算定表'!B6="",0,IF('Ｒ7年度保険税算定表'!$B$6&gt;6,0,IF('Ｒ7年度保険税算定表'!$C$35="無",11500,IF('Ｒ7年度保険税算定表'!$C$35="2割軽減",9200,IF('Ｒ7年度保険税算定表'!$C$35="5割軽減",5750,3450)))))</f>
        <v>0</v>
      </c>
      <c r="AA3" s="100">
        <f>IF('Ｒ7年度保険税算定表'!B6="",0,IF('Ｒ7年度保険税算定表'!$B$6&gt;6,0,IF('Ｒ7年度保険税算定表'!$C$35="無",5000,IF('Ｒ7年度保険税算定表'!$C$35="2割軽減",4000,IF('Ｒ7年度保険税算定表'!$C$35="5割軽減",2500,1500)))))</f>
        <v>0</v>
      </c>
    </row>
    <row r="4" spans="1:27" s="35" customFormat="1">
      <c r="A4" s="103"/>
      <c r="B4" s="48">
        <f>IF('Ｒ7年度保険税算定表'!C6&lt;=1799999,0,(IF('Ｒ7年度保険税算定表'!C6&lt;=3599999,ROUNDDOWN('Ｒ7年度保険税算定表'!C6/4,-3)*2.8-80000,IF('Ｒ7年度保険税算定表'!C6&lt;=6599999,ROUNDDOWN('Ｒ7年度保険税算定表'!C6/4,-3)*3.2-440000,IF('Ｒ7年度保険税算定表'!C6&lt;=8499999,ROUNDDOWN('Ｒ7年度保険税算定表'!C6*0.9-1100000,0),'Ｒ7年度保険税算定表'!C6-1950000)))))</f>
        <v>0</v>
      </c>
      <c r="C4" s="104"/>
      <c r="D4" s="104"/>
      <c r="E4" s="48">
        <f>ROUNDDOWN(IF('Ｒ7年度保険税算定表'!$D6&lt;=1100000,0,IF('Ｒ7年度保険税算定表'!$D6&lt;=3300000,'Ｒ7年度保険税算定表'!$D6-1100000,IF('Ｒ7年度保険税算定表'!$D6&lt;=4100000,'Ｒ7年度保険税算定表'!$D6*0.75-275000,IF('Ｒ7年度保険税算定表'!$D6&lt;=7700000,'Ｒ7年度保険税算定表'!$D6*0.85-685000,IF('Ｒ7年度保険税算定表'!$D6&lt;=10000000,'Ｒ7年度保険税算定表'!$D6*0.95-1455000,'Ｒ7年度保険税算定表'!$D6-1955000))))),0)</f>
        <v>0</v>
      </c>
      <c r="F4" s="102"/>
      <c r="G4" s="102"/>
      <c r="H4" s="105"/>
      <c r="I4" s="102"/>
      <c r="J4" s="105"/>
      <c r="K4" s="104"/>
      <c r="L4" s="104"/>
      <c r="M4" s="104"/>
      <c r="N4" s="104"/>
      <c r="O4" s="102"/>
      <c r="P4" s="104"/>
      <c r="Q4" s="106"/>
      <c r="R4" s="101"/>
      <c r="S4" s="101"/>
      <c r="T4" s="101"/>
      <c r="U4" s="101"/>
      <c r="V4" s="48">
        <f>IF('Ｒ7年度保険税算定表'!$D6&lt;=1000000,0,IF('Ｒ7年度保険税算定表'!$D6&lt;=3300000,'Ｒ7年度保険税算定表'!$D6-1000000,IF('Ｒ7年度保険税算定表'!$D6&lt;=4100000,'Ｒ7年度保険税算定表'!$D6*0.75-175000,IF('Ｒ7年度保険税算定表'!$D6&lt;=7700000,'Ｒ7年度保険税算定表'!$D6*0.85-585000,IF('Ｒ7年度保険税算定表'!$D6&lt;=10000000,'Ｒ7年度保険税算定表'!$D6*0.95-1355000,'Ｒ7年度保険税算定表'!$D6-1855000)))))</f>
        <v>0</v>
      </c>
      <c r="W4" s="102"/>
      <c r="X4" s="48">
        <f>IF('Ｒ7年度保険税算定表'!$D6&lt;=900000,0,IF('Ｒ7年度保険税算定表'!$D6&lt;=3300000,'Ｒ7年度保険税算定表'!$D6-900000,IF('Ｒ7年度保険税算定表'!$D6&lt;=4100000,'Ｒ7年度保険税算定表'!$D6*0.75-75000,IF('Ｒ7年度保険税算定表'!$D6&lt;=7700000,'Ｒ7年度保険税算定表'!$D6*0.85-485000,IF('Ｒ7年度保険税算定表'!$D6&lt;=10000000,'Ｒ7年度保険税算定表'!$D6*0.95-1255000,'Ｒ7年度保険税算定表'!$D6-1755000)))))</f>
        <v>0</v>
      </c>
      <c r="Y4" s="102"/>
      <c r="Z4" s="100"/>
      <c r="AA4" s="100"/>
    </row>
    <row r="5" spans="1:27" s="35" customFormat="1">
      <c r="A5" s="103" t="s">
        <v>56</v>
      </c>
      <c r="B5" s="48">
        <f>IF('Ｒ7年度保険税算定表'!C8&lt;=550999,0,IF('Ｒ7年度保険税算定表'!C8&lt;=1618999,'Ｒ7年度保険税算定表'!C8-550000,IF('Ｒ7年度保険税算定表'!C8&lt;=1619999,1069000,IF('Ｒ7年度保険税算定表'!C8&lt;=1621999,1070000,IF('Ｒ7年度保険税算定表'!C8&lt;=1623999,1072000,IF('Ｒ7年度保険税算定表'!C8&lt;=1627999,1074000,IF('Ｒ7年度保険税算定表'!C8&lt;=1799999,ROUNDDOWN('Ｒ7年度保険税算定表'!C8/4,-3)*2.4+100000)))))))</f>
        <v>0</v>
      </c>
      <c r="C5" s="104">
        <f>MAX(B5,B6)</f>
        <v>0</v>
      </c>
      <c r="D5" s="104">
        <f>C5-R5-S5</f>
        <v>0</v>
      </c>
      <c r="E5" s="48">
        <f>ROUNDDOWN(IF('Ｒ7年度保険税算定表'!D8&lt;=600000,0,IF('Ｒ7年度保険税算定表'!D8&lt;=1300000,'Ｒ7年度保険税算定表'!D8-600000,IF('Ｒ7年度保険税算定表'!D8&lt;=4100000,'Ｒ7年度保険税算定表'!D8*0.75-275000,IF('Ｒ7年度保険税算定表'!D8&lt;=7700000,'Ｒ7年度保険税算定表'!D8*0.85-685000,IF('Ｒ7年度保険税算定表'!D8&lt;=10000000,'Ｒ7年度保険税算定表'!D8*0.95-1455000,'Ｒ7年度保険税算定表'!D8-1955000))))),0)</f>
        <v>0</v>
      </c>
      <c r="F5" s="102">
        <f>IF('Ｒ7年度保険税算定表'!B8&lt;65,'（入力不要）計算式'!E5,'（入力不要）計算式'!E6)</f>
        <v>0</v>
      </c>
      <c r="G5" s="102">
        <f>IF(D5+K5&lt;10000001,F5,IF(D5+K5&lt;20000001,W5,Y5))</f>
        <v>0</v>
      </c>
      <c r="H5" s="105">
        <f>G5-150000</f>
        <v>-150000</v>
      </c>
      <c r="I5" s="102">
        <f>IF('Ｒ7年度保険税算定表'!B8&lt;65,G5,IF(H5&gt;=0,H5,G5))</f>
        <v>0</v>
      </c>
      <c r="J5" s="105">
        <f>'（入力不要）計算式'!G5</f>
        <v>0</v>
      </c>
      <c r="K5" s="104">
        <f>'Ｒ7年度保険税算定表'!E8</f>
        <v>0</v>
      </c>
      <c r="L5" s="104">
        <f>D5+I5+K5</f>
        <v>0</v>
      </c>
      <c r="M5" s="104">
        <f>IF('Ｒ7年度保険税算定表'!B8="",0,IF((D5+J5+K5-430000)&lt;=0,0,(D5+J5+K5-430000)))</f>
        <v>0</v>
      </c>
      <c r="N5" s="104">
        <f>IF('Ｒ7年度保険税算定表'!B8="",0,IF('Ｒ7年度保険税算定表'!B8&gt;=0,1))</f>
        <v>0</v>
      </c>
      <c r="O5" s="102">
        <f>IF('Ｒ7年度保険税算定表'!B8&lt;40,0,IF('Ｒ7年度保険税算定表'!B8&gt;=65,0,1))</f>
        <v>0</v>
      </c>
      <c r="P5" s="104">
        <f>IF(O5=0,0,M5)</f>
        <v>0</v>
      </c>
      <c r="Q5" s="106">
        <f>IF('Ｒ7年度保険税算定表'!C8&gt;550000,1,IF('Ｒ7年度保険税算定表'!D8&gt;1100000,1,IF(AND('Ｒ7年度保険税算定表'!B8&lt;65,'Ｒ7年度保険税算定表'!D8&gt;600000),1,0)))</f>
        <v>0</v>
      </c>
      <c r="R5" s="101">
        <f>IF(AND('Ｒ7年度保険税算定表'!C8&gt;8500000,'Ｒ7年度保険税算定表'!H8="有"),ROUNDUP((MIN('Ｒ7年度保険税算定表'!C8,10000000)-8500000)*0.1,0),0)</f>
        <v>0</v>
      </c>
      <c r="S5" s="101">
        <f>IF(C5+F5&gt;100000,T5+U5-100000,0)</f>
        <v>0</v>
      </c>
      <c r="T5" s="101">
        <f>IF(C5&gt;100000,100000,C5)</f>
        <v>0</v>
      </c>
      <c r="U5" s="101">
        <f>IF(F5&gt;100000,100000,F5)</f>
        <v>0</v>
      </c>
      <c r="V5" s="48">
        <f>IF('Ｒ7年度保険税算定表'!$D8&lt;=500000,0,IF('Ｒ7年度保険税算定表'!$D8&lt;=1300000,'Ｒ7年度保険税算定表'!$D8-500000,IF('Ｒ7年度保険税算定表'!$D8&lt;=4100000,'Ｒ7年度保険税算定表'!$D8*0.75-175000,IF('Ｒ7年度保険税算定表'!$D8&lt;=7700000,'Ｒ7年度保険税算定表'!$D8*0.85-585000,IF('Ｒ7年度保険税算定表'!$D8&lt;=10000000,'Ｒ7年度保険税算定表'!$D8*0.95-1355000,'Ｒ7年度保険税算定表'!$D8-1855000)))))</f>
        <v>0</v>
      </c>
      <c r="W5" s="102">
        <f>IF('Ｒ7年度保険税算定表'!$B8&lt;65,'（入力不要）計算式'!V5,'（入力不要）計算式'!V6)</f>
        <v>0</v>
      </c>
      <c r="X5" s="48">
        <f>IF('Ｒ7年度保険税算定表'!$D8&lt;=400000,0,IF('Ｒ7年度保険税算定表'!$D8&lt;=1300000,'Ｒ7年度保険税算定表'!$D8-400000,IF('Ｒ7年度保険税算定表'!$D8&lt;=4100000,'Ｒ7年度保険税算定表'!$D8*0.75-75000,IF('Ｒ7年度保険税算定表'!$D8&lt;=7700000,'Ｒ7年度保険税算定表'!$D8*0.85-485000,IF('Ｒ7年度保険税算定表'!$D8&lt;=10000000,'Ｒ7年度保険税算定表'!$D8*0.95-1255000,'Ｒ7年度保険税算定表'!$D8-1755000)))))</f>
        <v>0</v>
      </c>
      <c r="Y5" s="102">
        <f>IF('Ｒ7年度保険税算定表'!$B8&lt;65,'（入力不要）計算式'!X5,'（入力不要）計算式'!X6)</f>
        <v>0</v>
      </c>
      <c r="Z5" s="100">
        <f>IF('Ｒ7年度保険税算定表'!B8="",0,IF('Ｒ7年度保険税算定表'!$B$8&gt;6,0,IF('Ｒ7年度保険税算定表'!$C$35="無",11500,IF('Ｒ7年度保険税算定表'!$C$35="2割軽減",9200,IF('Ｒ7年度保険税算定表'!$C$35="5割軽減",5750,3450)))))</f>
        <v>0</v>
      </c>
      <c r="AA5" s="100">
        <f>IF('Ｒ7年度保険税算定表'!B8="",0,IF('Ｒ7年度保険税算定表'!$B$8&gt;6,0,IF('Ｒ7年度保険税算定表'!$C$35="無",5000,IF('Ｒ7年度保険税算定表'!$C$35="2割軽減",4000,IF('Ｒ7年度保険税算定表'!$C$35="5割軽減",2500,1500)))))</f>
        <v>0</v>
      </c>
    </row>
    <row r="6" spans="1:27" s="35" customFormat="1">
      <c r="A6" s="103"/>
      <c r="B6" s="48">
        <f>IF('Ｒ7年度保険税算定表'!C8&lt;=1799999,0,(IF('Ｒ7年度保険税算定表'!C8&lt;=3599999,ROUNDDOWN('Ｒ7年度保険税算定表'!C8/4,-3)*2.8-80000,IF('Ｒ7年度保険税算定表'!C8&lt;=6599999,ROUNDDOWN('Ｒ7年度保険税算定表'!C8/4,-3)*3.2-440000,IF('Ｒ7年度保険税算定表'!C8&lt;=8499999,ROUNDDOWN('Ｒ7年度保険税算定表'!C8*0.9-1100000,0),'Ｒ7年度保険税算定表'!C8-1950000)))))</f>
        <v>0</v>
      </c>
      <c r="C6" s="104"/>
      <c r="D6" s="104"/>
      <c r="E6" s="48">
        <f>ROUNDDOWN(IF('Ｒ7年度保険税算定表'!D8&lt;=1100000,0,IF('Ｒ7年度保険税算定表'!D8&lt;=3300000,'Ｒ7年度保険税算定表'!D8-1100000,IF('Ｒ7年度保険税算定表'!D8&lt;=4100000,'Ｒ7年度保険税算定表'!D8*0.75-275000,IF('Ｒ7年度保険税算定表'!D8&lt;=7700000,'Ｒ7年度保険税算定表'!D8*0.85-685000,IF('Ｒ7年度保険税算定表'!D8&lt;=10000000,'Ｒ7年度保険税算定表'!D8*0.95-1455000,'Ｒ7年度保険税算定表'!D8-1955000))))),0)</f>
        <v>0</v>
      </c>
      <c r="F6" s="102"/>
      <c r="G6" s="102"/>
      <c r="H6" s="105"/>
      <c r="I6" s="102"/>
      <c r="J6" s="105"/>
      <c r="K6" s="104"/>
      <c r="L6" s="104"/>
      <c r="M6" s="104"/>
      <c r="N6" s="104"/>
      <c r="O6" s="102"/>
      <c r="P6" s="104"/>
      <c r="Q6" s="106"/>
      <c r="R6" s="101"/>
      <c r="S6" s="101"/>
      <c r="T6" s="101"/>
      <c r="U6" s="101"/>
      <c r="V6" s="48">
        <f>IF('Ｒ7年度保険税算定表'!$D8&lt;=1000000,0,IF('Ｒ7年度保険税算定表'!$D8&lt;=3300000,'Ｒ7年度保険税算定表'!$D8-1000000,IF('Ｒ7年度保険税算定表'!$D8&lt;=4100000,'Ｒ7年度保険税算定表'!$D8*0.75-175000,IF('Ｒ7年度保険税算定表'!$D8&lt;=7700000,'Ｒ7年度保険税算定表'!$D8*0.85-585000,IF('Ｒ7年度保険税算定表'!$D8&lt;=10000000,'Ｒ7年度保険税算定表'!$D8*0.95-1355000,'Ｒ7年度保険税算定表'!$D8-1855000)))))</f>
        <v>0</v>
      </c>
      <c r="W6" s="102"/>
      <c r="X6" s="48">
        <f>IF('Ｒ7年度保険税算定表'!$D8&lt;=900000,0,IF('Ｒ7年度保険税算定表'!$D8&lt;=3300000,'Ｒ7年度保険税算定表'!$D8-900000,IF('Ｒ7年度保険税算定表'!$D8&lt;=4100000,'Ｒ7年度保険税算定表'!$D8*0.75-75000,IF('Ｒ7年度保険税算定表'!$D8&lt;=7700000,'Ｒ7年度保険税算定表'!$D8*0.85-485000,IF('Ｒ7年度保険税算定表'!$D8&lt;=10000000,'Ｒ7年度保険税算定表'!$D8*0.95-1255000,'Ｒ7年度保険税算定表'!$D8-1755000)))))</f>
        <v>0</v>
      </c>
      <c r="Y6" s="102"/>
      <c r="Z6" s="100"/>
      <c r="AA6" s="100"/>
    </row>
    <row r="7" spans="1:27" s="35" customFormat="1">
      <c r="A7" s="103" t="s">
        <v>57</v>
      </c>
      <c r="B7" s="48">
        <f>IF('Ｒ7年度保険税算定表'!C10&lt;=550999,0,IF('Ｒ7年度保険税算定表'!C10&lt;=1618999,'Ｒ7年度保険税算定表'!C10-550000,IF('Ｒ7年度保険税算定表'!C10&lt;=1619999,1069000,IF('Ｒ7年度保険税算定表'!C10&lt;=1621999,1070000,IF('Ｒ7年度保険税算定表'!C10&lt;=1623999,1072000,IF('Ｒ7年度保険税算定表'!C10&lt;=1627999,1074000,IF('Ｒ7年度保険税算定表'!C10&lt;=1799999,ROUNDDOWN('Ｒ7年度保険税算定表'!C10/4,-3)*2.4+100000)))))))</f>
        <v>0</v>
      </c>
      <c r="C7" s="104">
        <f>MAX(B7,B8)</f>
        <v>0</v>
      </c>
      <c r="D7" s="104">
        <f>C7-R7-S7</f>
        <v>0</v>
      </c>
      <c r="E7" s="48">
        <f>ROUNDDOWN(IF('Ｒ7年度保険税算定表'!D10&lt;=600000,0,IF('Ｒ7年度保険税算定表'!D10&lt;=1300000,'Ｒ7年度保険税算定表'!D10-600000,IF('Ｒ7年度保険税算定表'!D10&lt;=4100000,'Ｒ7年度保険税算定表'!D10*0.75-275000,IF('Ｒ7年度保険税算定表'!D10&lt;=7700000,'Ｒ7年度保険税算定表'!D10*0.85-685000,IF('Ｒ7年度保険税算定表'!D10&lt;=10000000,'Ｒ7年度保険税算定表'!D10*0.95-1455000,'Ｒ7年度保険税算定表'!D10-1955000))))),0)</f>
        <v>0</v>
      </c>
      <c r="F7" s="102">
        <f>IF('Ｒ7年度保険税算定表'!B10&lt;65,'（入力不要）計算式'!E7,'（入力不要）計算式'!E8)</f>
        <v>0</v>
      </c>
      <c r="G7" s="102">
        <f>IF(D7+K7&lt;10000001,F7,IF(D7+K7&lt;20000001,W7,Y7))</f>
        <v>0</v>
      </c>
      <c r="H7" s="105">
        <f>G7-150000</f>
        <v>-150000</v>
      </c>
      <c r="I7" s="102">
        <f>IF('Ｒ7年度保険税算定表'!B10&lt;65,G7,IF(H7&gt;=0,H7,G7))</f>
        <v>0</v>
      </c>
      <c r="J7" s="105">
        <f>'（入力不要）計算式'!G7</f>
        <v>0</v>
      </c>
      <c r="K7" s="104">
        <f>'Ｒ7年度保険税算定表'!E10</f>
        <v>0</v>
      </c>
      <c r="L7" s="104">
        <f>D7+I7+K7</f>
        <v>0</v>
      </c>
      <c r="M7" s="104">
        <f>IF('Ｒ7年度保険税算定表'!B10="",0,IF((D7+J7+K7-430000)&lt;=0,0,(D7+J7+K7-430000)))</f>
        <v>0</v>
      </c>
      <c r="N7" s="104">
        <f>IF('Ｒ7年度保険税算定表'!B10="",0,IF('Ｒ7年度保険税算定表'!B10&gt;=0,1))</f>
        <v>0</v>
      </c>
      <c r="O7" s="102">
        <f>IF('Ｒ7年度保険税算定表'!B10&lt;40,0,IF('Ｒ7年度保険税算定表'!B10&gt;=65,0,1))</f>
        <v>0</v>
      </c>
      <c r="P7" s="104">
        <f>IF(O7=0,0,M7)</f>
        <v>0</v>
      </c>
      <c r="Q7" s="106">
        <f>IF('Ｒ7年度保険税算定表'!C10&gt;550000,1,IF('Ｒ7年度保険税算定表'!D10&gt;1100000,1,IF(AND('Ｒ7年度保険税算定表'!B10&lt;65,'Ｒ7年度保険税算定表'!D10&gt;600000),1,0)))</f>
        <v>0</v>
      </c>
      <c r="R7" s="101">
        <f>IF(AND('Ｒ7年度保険税算定表'!C10&gt;8500000,'Ｒ7年度保険税算定表'!H10="有"),ROUNDUP((MIN('Ｒ7年度保険税算定表'!C10,10000000)-8500000)*0.1,0),0)</f>
        <v>0</v>
      </c>
      <c r="S7" s="101">
        <f>IF(C7+F7&gt;100000,T7+U7-100000,0)</f>
        <v>0</v>
      </c>
      <c r="T7" s="101">
        <f>IF(C7&gt;100000,100000,C7)</f>
        <v>0</v>
      </c>
      <c r="U7" s="101">
        <f>IF(F7&gt;100000,100000,F7)</f>
        <v>0</v>
      </c>
      <c r="V7" s="48">
        <f>IF('Ｒ7年度保険税算定表'!$D10&lt;=500000,0,IF('Ｒ7年度保険税算定表'!$D10&lt;=1300000,'Ｒ7年度保険税算定表'!$D10-500000,IF('Ｒ7年度保険税算定表'!$D10&lt;=4100000,'Ｒ7年度保険税算定表'!$D10*0.75-175000,IF('Ｒ7年度保険税算定表'!$D10&lt;=7700000,'Ｒ7年度保険税算定表'!$D10*0.85-585000,IF('Ｒ7年度保険税算定表'!$D10&lt;=10000000,'Ｒ7年度保険税算定表'!$D10*0.95-1355000,'Ｒ7年度保険税算定表'!$D10-1855000)))))</f>
        <v>0</v>
      </c>
      <c r="W7" s="102">
        <f>IF('Ｒ7年度保険税算定表'!$B10&lt;65,'（入力不要）計算式'!V7,'（入力不要）計算式'!V8)</f>
        <v>0</v>
      </c>
      <c r="X7" s="48">
        <f>IF('Ｒ7年度保険税算定表'!$D10&lt;=400000,0,IF('Ｒ7年度保険税算定表'!$D10&lt;=1300000,'Ｒ7年度保険税算定表'!$D10-400000,IF('Ｒ7年度保険税算定表'!$D10&lt;=4100000,'Ｒ7年度保険税算定表'!$D10*0.75-75000,IF('Ｒ7年度保険税算定表'!$D10&lt;=7700000,'Ｒ7年度保険税算定表'!$D10*0.85-485000,IF('Ｒ7年度保険税算定表'!$D10&lt;=10000000,'Ｒ7年度保険税算定表'!$D10*0.95-1255000,'Ｒ7年度保険税算定表'!$D10-1755000)))))</f>
        <v>0</v>
      </c>
      <c r="Y7" s="102">
        <f>IF('Ｒ7年度保険税算定表'!$B10&lt;65,'（入力不要）計算式'!X7,'（入力不要）計算式'!X8)</f>
        <v>0</v>
      </c>
      <c r="Z7" s="100">
        <f>IF('Ｒ7年度保険税算定表'!B10="",0,IF('Ｒ7年度保険税算定表'!$B$10&gt;6,0,IF('Ｒ7年度保険税算定表'!$C$35="無",11500,IF('Ｒ7年度保険税算定表'!$C$35="2割軽減",9200,IF('Ｒ7年度保険税算定表'!$C$35="5割軽減",5750,3450)))))</f>
        <v>0</v>
      </c>
      <c r="AA7" s="100">
        <f>IF('Ｒ7年度保険税算定表'!B10="",0,IF('Ｒ7年度保険税算定表'!$B$10&gt;6,0,IF('Ｒ7年度保険税算定表'!$C$35="無",5000,IF('Ｒ7年度保険税算定表'!$C$35="2割軽減",4000,IF('Ｒ7年度保険税算定表'!$C$35="5割軽減",2500,1500)))))</f>
        <v>0</v>
      </c>
    </row>
    <row r="8" spans="1:27" s="35" customFormat="1">
      <c r="A8" s="103"/>
      <c r="B8" s="48">
        <f>IF('Ｒ7年度保険税算定表'!C10&lt;=1799999,0,(IF('Ｒ7年度保険税算定表'!C10&lt;=3599999,ROUNDDOWN('Ｒ7年度保険税算定表'!C10/4,-3)*2.8-80000,IF('Ｒ7年度保険税算定表'!C10&lt;=6599999,ROUNDDOWN('Ｒ7年度保険税算定表'!C10/4,-3)*3.2-440000,IF('Ｒ7年度保険税算定表'!C10&lt;=8499999,ROUNDDOWN('Ｒ7年度保険税算定表'!C10*0.9-1100000,0),'Ｒ7年度保険税算定表'!C10-1950000)))))</f>
        <v>0</v>
      </c>
      <c r="C8" s="104"/>
      <c r="D8" s="104"/>
      <c r="E8" s="48">
        <f>ROUNDDOWN(IF('Ｒ7年度保険税算定表'!D10&lt;=1100000,0,IF('Ｒ7年度保険税算定表'!D10&lt;=3300000,'Ｒ7年度保険税算定表'!D10-1100000,IF('Ｒ7年度保険税算定表'!D10&lt;=4100000,'Ｒ7年度保険税算定表'!D10*0.75-275000,IF('Ｒ7年度保険税算定表'!D10&lt;=7700000,'Ｒ7年度保険税算定表'!D10*0.85-685000,IF('Ｒ7年度保険税算定表'!D10&lt;=10000000,'Ｒ7年度保険税算定表'!D10*0.95-1455000,'Ｒ7年度保険税算定表'!D10-1955000))))),0)</f>
        <v>0</v>
      </c>
      <c r="F8" s="102"/>
      <c r="G8" s="102"/>
      <c r="H8" s="105"/>
      <c r="I8" s="102"/>
      <c r="J8" s="105"/>
      <c r="K8" s="104"/>
      <c r="L8" s="104"/>
      <c r="M8" s="104"/>
      <c r="N8" s="104"/>
      <c r="O8" s="102"/>
      <c r="P8" s="104"/>
      <c r="Q8" s="106"/>
      <c r="R8" s="101"/>
      <c r="S8" s="101"/>
      <c r="T8" s="101"/>
      <c r="U8" s="101"/>
      <c r="V8" s="48">
        <f>IF('Ｒ7年度保険税算定表'!$D10&lt;=1000000,0,IF('Ｒ7年度保険税算定表'!$D10&lt;=3300000,'Ｒ7年度保険税算定表'!$D10-1000000,IF('Ｒ7年度保険税算定表'!$D10&lt;=4100000,'Ｒ7年度保険税算定表'!$D10*0.75-175000,IF('Ｒ7年度保険税算定表'!$D10&lt;=7700000,'Ｒ7年度保険税算定表'!$D10*0.85-585000,IF('Ｒ7年度保険税算定表'!$D10&lt;=10000000,'Ｒ7年度保険税算定表'!$D10*0.95-1355000,'Ｒ7年度保険税算定表'!$D10-1855000)))))</f>
        <v>0</v>
      </c>
      <c r="W8" s="102"/>
      <c r="X8" s="48">
        <f>IF('Ｒ7年度保険税算定表'!$D10&lt;=900000,0,IF('Ｒ7年度保険税算定表'!$D10&lt;=3300000,'Ｒ7年度保険税算定表'!$D10-900000,IF('Ｒ7年度保険税算定表'!$D10&lt;=4100000,'Ｒ7年度保険税算定表'!$D10*0.75-75000,IF('Ｒ7年度保険税算定表'!$D10&lt;=7700000,'Ｒ7年度保険税算定表'!$D10*0.85-485000,IF('Ｒ7年度保険税算定表'!$D10&lt;=10000000,'Ｒ7年度保険税算定表'!$D10*0.95-1255000,'Ｒ7年度保険税算定表'!$D10-1755000)))))</f>
        <v>0</v>
      </c>
      <c r="Y8" s="102"/>
      <c r="Z8" s="100"/>
      <c r="AA8" s="100"/>
    </row>
    <row r="9" spans="1:27" s="35" customFormat="1">
      <c r="A9" s="103" t="s">
        <v>58</v>
      </c>
      <c r="B9" s="48">
        <f>IF('Ｒ7年度保険税算定表'!C12&lt;=550999,0,IF('Ｒ7年度保険税算定表'!C12&lt;=1618999,'Ｒ7年度保険税算定表'!C12-550000,IF('Ｒ7年度保険税算定表'!C12&lt;=1619999,1069000,IF('Ｒ7年度保険税算定表'!C12&lt;=1621999,1070000,IF('Ｒ7年度保険税算定表'!C12&lt;=1623999,1072000,IF('Ｒ7年度保険税算定表'!C12&lt;=1627999,1074000,IF('Ｒ7年度保険税算定表'!C12&lt;=1799999,ROUNDDOWN('Ｒ7年度保険税算定表'!C12/4,-3)*2.4+100000)))))))</f>
        <v>0</v>
      </c>
      <c r="C9" s="104">
        <f>MAX(B9,B10)</f>
        <v>0</v>
      </c>
      <c r="D9" s="104">
        <f>C9-R9-S9</f>
        <v>0</v>
      </c>
      <c r="E9" s="48">
        <f>ROUNDDOWN(IF('Ｒ7年度保険税算定表'!D12&lt;=600000,0,IF('Ｒ7年度保険税算定表'!D12&lt;=1300000,'Ｒ7年度保険税算定表'!D12-600000,IF('Ｒ7年度保険税算定表'!D12&lt;=4100000,'Ｒ7年度保険税算定表'!D12*0.75-275000,IF('Ｒ7年度保険税算定表'!D12&lt;=7700000,'Ｒ7年度保険税算定表'!D12*0.85-685000,IF('Ｒ7年度保険税算定表'!D12&lt;=10000000,'Ｒ7年度保険税算定表'!D12*0.95-1455000,'Ｒ7年度保険税算定表'!D12-1955000))))),0)</f>
        <v>0</v>
      </c>
      <c r="F9" s="102">
        <f>IF('Ｒ7年度保険税算定表'!B12&lt;65,'（入力不要）計算式'!E9,'（入力不要）計算式'!E10)</f>
        <v>0</v>
      </c>
      <c r="G9" s="102">
        <f>IF(D9+K9&lt;10000001,F9,IF(D9+K9&lt;20000001,W9,Y9))</f>
        <v>0</v>
      </c>
      <c r="H9" s="105">
        <f>G9-150000</f>
        <v>-150000</v>
      </c>
      <c r="I9" s="102">
        <f>IF('Ｒ7年度保険税算定表'!B12&lt;65,G9,IF(H9&gt;=0,H9,G9))</f>
        <v>0</v>
      </c>
      <c r="J9" s="105">
        <f>'（入力不要）計算式'!G9</f>
        <v>0</v>
      </c>
      <c r="K9" s="104">
        <f>'Ｒ7年度保険税算定表'!E12</f>
        <v>0</v>
      </c>
      <c r="L9" s="104">
        <f>D9+I9+K9</f>
        <v>0</v>
      </c>
      <c r="M9" s="104">
        <f>IF('Ｒ7年度保険税算定表'!B12="",0,IF((D9+J9+K9-430000)&lt;=0,0,(D9+J9+K9-430000)))</f>
        <v>0</v>
      </c>
      <c r="N9" s="104">
        <f>IF('Ｒ7年度保険税算定表'!B12="",0,IF('Ｒ7年度保険税算定表'!B12&gt;=0,1))</f>
        <v>0</v>
      </c>
      <c r="O9" s="102">
        <f>IF('Ｒ7年度保険税算定表'!B12&lt;40,0,IF('Ｒ7年度保険税算定表'!B12&gt;=65,0,1))</f>
        <v>0</v>
      </c>
      <c r="P9" s="104">
        <f>IF(O9=0,0,M9)</f>
        <v>0</v>
      </c>
      <c r="Q9" s="106">
        <f>IF('Ｒ7年度保険税算定表'!C12&gt;550000,1,IF('Ｒ7年度保険税算定表'!D12&gt;1100000,1,IF(AND('Ｒ7年度保険税算定表'!B12&lt;65,'Ｒ7年度保険税算定表'!D12&gt;600000),1,0)))</f>
        <v>0</v>
      </c>
      <c r="R9" s="101">
        <f>IF(AND('Ｒ7年度保険税算定表'!C12&gt;8500000,'Ｒ7年度保険税算定表'!H12="有"),ROUNDUP((MIN('Ｒ7年度保険税算定表'!C12,10000000)-8500000)*0.1,0),0)</f>
        <v>0</v>
      </c>
      <c r="S9" s="101">
        <f>IF(C9+F9&gt;100000,T9+U9-100000,0)</f>
        <v>0</v>
      </c>
      <c r="T9" s="101">
        <f>IF(C9&gt;100000,100000,C9)</f>
        <v>0</v>
      </c>
      <c r="U9" s="101">
        <f>IF(F9&gt;100000,100000,F9)</f>
        <v>0</v>
      </c>
      <c r="V9" s="48">
        <f>IF('Ｒ7年度保険税算定表'!$D12&lt;=500000,0,IF('Ｒ7年度保険税算定表'!$D12&lt;=1300000,'Ｒ7年度保険税算定表'!$D12-500000,IF('Ｒ7年度保険税算定表'!$D12&lt;=4100000,'Ｒ7年度保険税算定表'!$D12*0.75-175000,IF('Ｒ7年度保険税算定表'!$D12&lt;=7700000,'Ｒ7年度保険税算定表'!$D12*0.85-585000,IF('Ｒ7年度保険税算定表'!$D12&lt;=10000000,'Ｒ7年度保険税算定表'!$D12*0.95-1355000,'Ｒ7年度保険税算定表'!$D12-1855000)))))</f>
        <v>0</v>
      </c>
      <c r="W9" s="102">
        <f>IF('Ｒ7年度保険税算定表'!$B12&lt;65,'（入力不要）計算式'!V9,'（入力不要）計算式'!V10)</f>
        <v>0</v>
      </c>
      <c r="X9" s="48">
        <f>IF('Ｒ7年度保険税算定表'!$D12&lt;=400000,0,IF('Ｒ7年度保険税算定表'!$D12&lt;=1300000,'Ｒ7年度保険税算定表'!$D12-400000,IF('Ｒ7年度保険税算定表'!$D12&lt;=4100000,'Ｒ7年度保険税算定表'!$D12*0.75-75000,IF('Ｒ7年度保険税算定表'!$D12&lt;=7700000,'Ｒ7年度保険税算定表'!$D12*0.85-485000,IF('Ｒ7年度保険税算定表'!$D12&lt;=10000000,'Ｒ7年度保険税算定表'!$D12*0.95-1255000,'Ｒ7年度保険税算定表'!$D12-1755000)))))</f>
        <v>0</v>
      </c>
      <c r="Y9" s="102">
        <f>IF('Ｒ7年度保険税算定表'!$B12&lt;65,'（入力不要）計算式'!X9,'（入力不要）計算式'!X10)</f>
        <v>0</v>
      </c>
      <c r="Z9" s="100">
        <f>IF('Ｒ7年度保険税算定表'!B12="",0,IF('Ｒ7年度保険税算定表'!$B$12&gt;6,0,IF('Ｒ7年度保険税算定表'!$C$35="無",11500,IF('Ｒ7年度保険税算定表'!$C$35="2割軽減",9200,IF('Ｒ7年度保険税算定表'!$C$35="5割軽減",5750,3450)))))</f>
        <v>0</v>
      </c>
      <c r="AA9" s="100">
        <f>IF('Ｒ7年度保険税算定表'!B12="",0,IF('Ｒ7年度保険税算定表'!$B$12&gt;6,0,IF('Ｒ7年度保険税算定表'!$C$35="無",5000,IF('Ｒ7年度保険税算定表'!$C$35="2割軽減",4000,IF('Ｒ7年度保険税算定表'!$C$35="5割軽減",2500,1500)))))</f>
        <v>0</v>
      </c>
    </row>
    <row r="10" spans="1:27">
      <c r="A10" s="103"/>
      <c r="B10" s="48">
        <f>IF('Ｒ7年度保険税算定表'!C12&lt;=1799999,0,(IF('Ｒ7年度保険税算定表'!C12&lt;=3599999,ROUNDDOWN('Ｒ7年度保険税算定表'!C12/4,-3)*2.8-80000,IF('Ｒ7年度保険税算定表'!C12&lt;=6599999,ROUNDDOWN('Ｒ7年度保険税算定表'!C12/4,-3)*3.2-440000,IF('Ｒ7年度保険税算定表'!C12&lt;=8499999,ROUNDDOWN('Ｒ7年度保険税算定表'!C12*0.9-1100000,0),'Ｒ7年度保険税算定表'!C12-1950000)))))</f>
        <v>0</v>
      </c>
      <c r="C10" s="104"/>
      <c r="D10" s="104"/>
      <c r="E10" s="48">
        <f>ROUNDDOWN(IF('Ｒ7年度保険税算定表'!D12&lt;=1100000,0,IF('Ｒ7年度保険税算定表'!D12&lt;=3300000,'Ｒ7年度保険税算定表'!D12-1100000,IF('Ｒ7年度保険税算定表'!D12&lt;=4100000,'Ｒ7年度保険税算定表'!D12*0.75-275000,IF('Ｒ7年度保険税算定表'!D12&lt;=7700000,'Ｒ7年度保険税算定表'!D12*0.85-685000,IF('Ｒ7年度保険税算定表'!D12&lt;=10000000,'Ｒ7年度保険税算定表'!D12*0.95-1455000,'Ｒ7年度保険税算定表'!D12-1955000))))),0)</f>
        <v>0</v>
      </c>
      <c r="F10" s="102"/>
      <c r="G10" s="102"/>
      <c r="H10" s="105"/>
      <c r="I10" s="102"/>
      <c r="J10" s="105"/>
      <c r="K10" s="104"/>
      <c r="L10" s="104"/>
      <c r="M10" s="104"/>
      <c r="N10" s="104"/>
      <c r="O10" s="102"/>
      <c r="P10" s="104"/>
      <c r="Q10" s="106"/>
      <c r="R10" s="101"/>
      <c r="S10" s="101"/>
      <c r="T10" s="101"/>
      <c r="U10" s="101"/>
      <c r="V10" s="48">
        <f>IF('Ｒ7年度保険税算定表'!$D12&lt;=1000000,0,IF('Ｒ7年度保険税算定表'!$D12&lt;=3300000,'Ｒ7年度保険税算定表'!$D12-1000000,IF('Ｒ7年度保険税算定表'!$D12&lt;=4100000,'Ｒ7年度保険税算定表'!$D12*0.75-175000,IF('Ｒ7年度保険税算定表'!$D12&lt;=7700000,'Ｒ7年度保険税算定表'!$D12*0.85-585000,IF('Ｒ7年度保険税算定表'!$D12&lt;=10000000,'Ｒ7年度保険税算定表'!$D12*0.95-1355000,'Ｒ7年度保険税算定表'!$D12-1855000)))))</f>
        <v>0</v>
      </c>
      <c r="W10" s="102"/>
      <c r="X10" s="48">
        <f>IF('Ｒ7年度保険税算定表'!$D12&lt;=900000,0,IF('Ｒ7年度保険税算定表'!$D12&lt;=3300000,'Ｒ7年度保険税算定表'!$D12-900000,IF('Ｒ7年度保険税算定表'!$D12&lt;=4100000,'Ｒ7年度保険税算定表'!$D12*0.75-75000,IF('Ｒ7年度保険税算定表'!$D12&lt;=7700000,'Ｒ7年度保険税算定表'!$D12*0.85-485000,IF('Ｒ7年度保険税算定表'!$D12&lt;=10000000,'Ｒ7年度保険税算定表'!$D12*0.95-1255000,'Ｒ7年度保険税算定表'!$D12-1755000)))))</f>
        <v>0</v>
      </c>
      <c r="Y10" s="102"/>
      <c r="Z10" s="100"/>
      <c r="AA10" s="100"/>
    </row>
    <row r="11" spans="1:27">
      <c r="A11" s="103" t="s">
        <v>59</v>
      </c>
      <c r="B11" s="48">
        <f>IF('Ｒ7年度保険税算定表'!C14&lt;=550999,0,IF('Ｒ7年度保険税算定表'!C14&lt;=1618999,'Ｒ7年度保険税算定表'!C14-550000,IF('Ｒ7年度保険税算定表'!C14&lt;=1619999,1069000,IF('Ｒ7年度保険税算定表'!C14&lt;=1621999,1070000,IF('Ｒ7年度保険税算定表'!C14&lt;=1623999,1072000,IF('Ｒ7年度保険税算定表'!C14&lt;=1627999,1074000,IF('Ｒ7年度保険税算定表'!C14&lt;=1799999,ROUNDDOWN('Ｒ7年度保険税算定表'!C14/4,-3)*2.4+100000)))))))</f>
        <v>0</v>
      </c>
      <c r="C11" s="104">
        <f>MAX(B11,B12)</f>
        <v>0</v>
      </c>
      <c r="D11" s="104">
        <f>C11-R11-S11</f>
        <v>0</v>
      </c>
      <c r="E11" s="48">
        <f>ROUNDDOWN(IF('Ｒ7年度保険税算定表'!D14&lt;=600000,0,IF('Ｒ7年度保険税算定表'!D14&lt;=1300000,'Ｒ7年度保険税算定表'!D14-600000,IF('Ｒ7年度保険税算定表'!D14&lt;=4100000,'Ｒ7年度保険税算定表'!D14*0.75-275000,IF('Ｒ7年度保険税算定表'!D14&lt;=7700000,'Ｒ7年度保険税算定表'!D14*0.85-685000,IF('Ｒ7年度保険税算定表'!D14&lt;=10000000,'Ｒ7年度保険税算定表'!D14*0.95-1455000,'Ｒ7年度保険税算定表'!D14-1955000))))),0)</f>
        <v>0</v>
      </c>
      <c r="F11" s="102">
        <f>IF('Ｒ7年度保険税算定表'!B14&lt;65,'（入力不要）計算式'!E11,'（入力不要）計算式'!E12)</f>
        <v>0</v>
      </c>
      <c r="G11" s="102">
        <f>IF(D11+K11&lt;10000001,F11,IF(D11+K11&lt;20000001,W11,Y11))</f>
        <v>0</v>
      </c>
      <c r="H11" s="105">
        <f>G11-150000</f>
        <v>-150000</v>
      </c>
      <c r="I11" s="102">
        <f>IF('Ｒ7年度保険税算定表'!B14&lt;65,G11,IF(H11&gt;=0,H11,G11))</f>
        <v>0</v>
      </c>
      <c r="J11" s="105">
        <f>'（入力不要）計算式'!G11</f>
        <v>0</v>
      </c>
      <c r="K11" s="104">
        <f>'Ｒ7年度保険税算定表'!E14</f>
        <v>0</v>
      </c>
      <c r="L11" s="104">
        <f>D11+I11+K11</f>
        <v>0</v>
      </c>
      <c r="M11" s="104">
        <f>IF('Ｒ7年度保険税算定表'!B14="",0,IF((D11+J11+K11-430000)&lt;=0,0,(D11+J11+K11-430000)))</f>
        <v>0</v>
      </c>
      <c r="N11" s="104">
        <f>IF('Ｒ7年度保険税算定表'!B14="",0,IF('Ｒ7年度保険税算定表'!B14&gt;=0,1))</f>
        <v>0</v>
      </c>
      <c r="O11" s="102">
        <f>IF('Ｒ7年度保険税算定表'!B14&lt;40,0,IF('Ｒ7年度保険税算定表'!B14&gt;=65,0,1))</f>
        <v>0</v>
      </c>
      <c r="P11" s="104">
        <f>IF(O11=0,0,M11)</f>
        <v>0</v>
      </c>
      <c r="Q11" s="106">
        <f>IF('Ｒ7年度保険税算定表'!C14&gt;550000,1,IF('Ｒ7年度保険税算定表'!D14&gt;1100000,1,IF(AND('Ｒ7年度保険税算定表'!B14&lt;65,'Ｒ7年度保険税算定表'!D14&gt;600000),1,0)))</f>
        <v>0</v>
      </c>
      <c r="R11" s="101">
        <f>IF(AND('Ｒ7年度保険税算定表'!C14&gt;8500000,'Ｒ7年度保険税算定表'!H14="有"),ROUNDUP((MIN('Ｒ7年度保険税算定表'!C14,10000000)-8500000)*0.1,0),0)</f>
        <v>0</v>
      </c>
      <c r="S11" s="101">
        <f>IF(C11+F11&gt;100000,T11+U11-100000,0)</f>
        <v>0</v>
      </c>
      <c r="T11" s="101">
        <f>IF(C11&gt;100000,100000,C11)</f>
        <v>0</v>
      </c>
      <c r="U11" s="101">
        <f>IF(F11&gt;100000,100000,F11)</f>
        <v>0</v>
      </c>
      <c r="V11" s="48">
        <f>IF('Ｒ7年度保険税算定表'!$D14&lt;=500000,0,IF('Ｒ7年度保険税算定表'!$D14&lt;=1300000,'Ｒ7年度保険税算定表'!$D14-500000,IF('Ｒ7年度保険税算定表'!$D14&lt;=4100000,'Ｒ7年度保険税算定表'!$D14*0.75-175000,IF('Ｒ7年度保険税算定表'!$D14&lt;=7700000,'Ｒ7年度保険税算定表'!$D14*0.85-585000,IF('Ｒ7年度保険税算定表'!$D14&lt;=10000000,'Ｒ7年度保険税算定表'!$D14*0.95-1355000,'Ｒ7年度保険税算定表'!$D14-1855000)))))</f>
        <v>0</v>
      </c>
      <c r="W11" s="102">
        <f>IF('Ｒ7年度保険税算定表'!$B14&lt;65,'（入力不要）計算式'!V11,'（入力不要）計算式'!V12)</f>
        <v>0</v>
      </c>
      <c r="X11" s="48">
        <f>IF('Ｒ7年度保険税算定表'!$D14&lt;=400000,0,IF('Ｒ7年度保険税算定表'!$D14&lt;=1300000,'Ｒ7年度保険税算定表'!$D14-400000,IF('Ｒ7年度保険税算定表'!$D14&lt;=4100000,'Ｒ7年度保険税算定表'!$D14*0.75-75000,IF('Ｒ7年度保険税算定表'!$D14&lt;=7700000,'Ｒ7年度保険税算定表'!$D14*0.85-485000,IF('Ｒ7年度保険税算定表'!$D14&lt;=10000000,'Ｒ7年度保険税算定表'!$D14*0.95-1255000,'Ｒ7年度保険税算定表'!$D14-1755000)))))</f>
        <v>0</v>
      </c>
      <c r="Y11" s="102">
        <f>IF('Ｒ7年度保険税算定表'!$B14&lt;65,'（入力不要）計算式'!X11,'（入力不要）計算式'!X12)</f>
        <v>0</v>
      </c>
      <c r="Z11" s="100">
        <f>IF('Ｒ7年度保険税算定表'!B14="",0,IF('Ｒ7年度保険税算定表'!$B$14&gt;6,0,IF('Ｒ7年度保険税算定表'!$C$35="無",11500,IF('Ｒ7年度保険税算定表'!$C$35="2割軽減",9200,IF('Ｒ7年度保険税算定表'!$C$35="5割軽減",5750,3450)))))</f>
        <v>0</v>
      </c>
      <c r="AA11" s="100">
        <f>IF('Ｒ7年度保険税算定表'!B14="",0,IF('Ｒ7年度保険税算定表'!$B$14&gt;6,0,IF('Ｒ7年度保険税算定表'!$C$35="無",5000,IF('Ｒ7年度保険税算定表'!$C$35="2割軽減",4000,IF('Ｒ7年度保険税算定表'!$C$35="5割軽減",2500,1500)))))</f>
        <v>0</v>
      </c>
    </row>
    <row r="12" spans="1:27">
      <c r="A12" s="103"/>
      <c r="B12" s="48">
        <f>IF('Ｒ7年度保険税算定表'!C14&lt;=1799999,0,(IF('Ｒ7年度保険税算定表'!C14&lt;=3599999,ROUNDDOWN('Ｒ7年度保険税算定表'!C14/4,-3)*2.8-80000,IF('Ｒ7年度保険税算定表'!C14&lt;=6599999,ROUNDDOWN('Ｒ7年度保険税算定表'!C14/4,-3)*3.2-440000,IF('Ｒ7年度保険税算定表'!C14&lt;=8499999,ROUNDDOWN('Ｒ7年度保険税算定表'!C14*0.9-1100000,0),'Ｒ7年度保険税算定表'!C14-1950000)))))</f>
        <v>0</v>
      </c>
      <c r="C12" s="104"/>
      <c r="D12" s="104"/>
      <c r="E12" s="48">
        <f>ROUNDDOWN(IF('Ｒ7年度保険税算定表'!D14&lt;=1100000,0,IF('Ｒ7年度保険税算定表'!D14&lt;=3300000,'Ｒ7年度保険税算定表'!D14-1100000,IF('Ｒ7年度保険税算定表'!D14&lt;=4100000,'Ｒ7年度保険税算定表'!D14*0.75-275000,IF('Ｒ7年度保険税算定表'!D14&lt;=7700000,'Ｒ7年度保険税算定表'!D14*0.85-685000,IF('Ｒ7年度保険税算定表'!D14&lt;=10000000,'Ｒ7年度保険税算定表'!D14*0.95-1455000,'Ｒ7年度保険税算定表'!D14-1955000))))),0)</f>
        <v>0</v>
      </c>
      <c r="F12" s="102"/>
      <c r="G12" s="102"/>
      <c r="H12" s="105"/>
      <c r="I12" s="102"/>
      <c r="J12" s="105"/>
      <c r="K12" s="104"/>
      <c r="L12" s="104"/>
      <c r="M12" s="104"/>
      <c r="N12" s="104"/>
      <c r="O12" s="102"/>
      <c r="P12" s="104"/>
      <c r="Q12" s="106"/>
      <c r="R12" s="101"/>
      <c r="S12" s="101"/>
      <c r="T12" s="101"/>
      <c r="U12" s="101"/>
      <c r="V12" s="48">
        <f>IF('Ｒ7年度保険税算定表'!$D14&lt;=1000000,0,IF('Ｒ7年度保険税算定表'!$D14&lt;=3300000,'Ｒ7年度保険税算定表'!$D14-1000000,IF('Ｒ7年度保険税算定表'!$D14&lt;=4100000,'Ｒ7年度保険税算定表'!$D14*0.75-175000,IF('Ｒ7年度保険税算定表'!$D14&lt;=7700000,'Ｒ7年度保険税算定表'!$D14*0.85-585000,IF('Ｒ7年度保険税算定表'!$D14&lt;=10000000,'Ｒ7年度保険税算定表'!$D14*0.95-1355000,'Ｒ7年度保険税算定表'!$D14-1855000)))))</f>
        <v>0</v>
      </c>
      <c r="W12" s="102"/>
      <c r="X12" s="48">
        <f>IF('Ｒ7年度保険税算定表'!$D14&lt;=900000,0,IF('Ｒ7年度保険税算定表'!$D14&lt;=3300000,'Ｒ7年度保険税算定表'!$D14-900000,IF('Ｒ7年度保険税算定表'!$D14&lt;=4100000,'Ｒ7年度保険税算定表'!$D14*0.75-75000,IF('Ｒ7年度保険税算定表'!$D14&lt;=7700000,'Ｒ7年度保険税算定表'!$D14*0.85-485000,IF('Ｒ7年度保険税算定表'!$D14&lt;=10000000,'Ｒ7年度保険税算定表'!$D14*0.95-1255000,'Ｒ7年度保険税算定表'!$D14-1755000)))))</f>
        <v>0</v>
      </c>
      <c r="Y12" s="102"/>
      <c r="Z12" s="100"/>
      <c r="AA12" s="100"/>
    </row>
    <row r="13" spans="1:27" ht="15">
      <c r="A13" s="36" t="s">
        <v>18</v>
      </c>
      <c r="B13" s="48"/>
      <c r="C13" s="48">
        <f>SUM(C3:C12)</f>
        <v>0</v>
      </c>
      <c r="D13" s="48">
        <f>SUM(D3:D12)</f>
        <v>0</v>
      </c>
      <c r="E13" s="48"/>
      <c r="F13" s="49"/>
      <c r="G13" s="49"/>
      <c r="H13" s="50"/>
      <c r="I13" s="49">
        <f t="shared" ref="I13:Q13" si="0">SUM(I3:I12)</f>
        <v>0</v>
      </c>
      <c r="J13" s="50">
        <f t="shared" si="0"/>
        <v>0</v>
      </c>
      <c r="K13" s="48">
        <f t="shared" si="0"/>
        <v>0</v>
      </c>
      <c r="L13" s="48">
        <f t="shared" si="0"/>
        <v>0</v>
      </c>
      <c r="M13" s="48">
        <f t="shared" si="0"/>
        <v>0</v>
      </c>
      <c r="N13" s="48">
        <f t="shared" si="0"/>
        <v>0</v>
      </c>
      <c r="O13" s="48">
        <f t="shared" si="0"/>
        <v>0</v>
      </c>
      <c r="P13" s="48">
        <f t="shared" si="0"/>
        <v>0</v>
      </c>
      <c r="Q13" s="51">
        <f t="shared" si="0"/>
        <v>0</v>
      </c>
      <c r="R13" s="51"/>
      <c r="S13" s="51"/>
      <c r="T13" s="51"/>
      <c r="U13" s="51"/>
      <c r="V13" s="48"/>
      <c r="W13" s="49"/>
      <c r="X13" s="48"/>
      <c r="Y13" s="49"/>
      <c r="Z13" s="57">
        <f>SUM(Z3:Z12)</f>
        <v>0</v>
      </c>
      <c r="AA13" s="57">
        <f>SUM(AA3:AA12)</f>
        <v>0</v>
      </c>
    </row>
    <row r="14" spans="1:27" ht="15">
      <c r="H14" s="37" t="s">
        <v>60</v>
      </c>
      <c r="J14" s="37" t="s">
        <v>60</v>
      </c>
      <c r="Q14" s="37" t="s">
        <v>61</v>
      </c>
      <c r="R14" s="37" t="s">
        <v>61</v>
      </c>
      <c r="S14" s="37" t="s">
        <v>61</v>
      </c>
      <c r="T14" s="37" t="s">
        <v>61</v>
      </c>
      <c r="U14" s="37" t="s">
        <v>61</v>
      </c>
      <c r="V14" s="37" t="s">
        <v>61</v>
      </c>
      <c r="W14" s="37" t="s">
        <v>61</v>
      </c>
      <c r="X14" s="37" t="s">
        <v>61</v>
      </c>
      <c r="Y14" s="37" t="s">
        <v>61</v>
      </c>
      <c r="Z14" s="37" t="s">
        <v>82</v>
      </c>
      <c r="AA14" s="37" t="s">
        <v>82</v>
      </c>
    </row>
    <row r="15" spans="1:27" s="38" customFormat="1">
      <c r="H15" s="39"/>
      <c r="J15" s="39"/>
    </row>
  </sheetData>
  <mergeCells count="116">
    <mergeCell ref="A1:AA1"/>
    <mergeCell ref="O3:O4"/>
    <mergeCell ref="P3:P4"/>
    <mergeCell ref="Q3:Q4"/>
    <mergeCell ref="A3:A4"/>
    <mergeCell ref="C3:C4"/>
    <mergeCell ref="D3:D4"/>
    <mergeCell ref="F3:F4"/>
    <mergeCell ref="G3:G4"/>
    <mergeCell ref="H3:H4"/>
    <mergeCell ref="I3:I4"/>
    <mergeCell ref="J3:J4"/>
    <mergeCell ref="K3:K4"/>
    <mergeCell ref="R3:R4"/>
    <mergeCell ref="S3:S4"/>
    <mergeCell ref="T3:T4"/>
    <mergeCell ref="U3:U4"/>
    <mergeCell ref="W3:W4"/>
    <mergeCell ref="Y3:Y4"/>
    <mergeCell ref="A5:A6"/>
    <mergeCell ref="C5:C6"/>
    <mergeCell ref="D5:D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L3:L4"/>
    <mergeCell ref="M3:M4"/>
    <mergeCell ref="N3:N4"/>
    <mergeCell ref="R5:R6"/>
    <mergeCell ref="S5:S6"/>
    <mergeCell ref="T5:T6"/>
    <mergeCell ref="U5:U6"/>
    <mergeCell ref="W5:W6"/>
    <mergeCell ref="Y5:Y6"/>
    <mergeCell ref="A7:A8"/>
    <mergeCell ref="C7:C8"/>
    <mergeCell ref="D7:D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U7:U8"/>
    <mergeCell ref="W7:W8"/>
    <mergeCell ref="Y7:Y8"/>
    <mergeCell ref="O11:O12"/>
    <mergeCell ref="P11:P12"/>
    <mergeCell ref="Q11:Q12"/>
    <mergeCell ref="A9:A10"/>
    <mergeCell ref="C9:C10"/>
    <mergeCell ref="D9:D10"/>
    <mergeCell ref="F9:F10"/>
    <mergeCell ref="G9:G10"/>
    <mergeCell ref="H9:H10"/>
    <mergeCell ref="I9:I10"/>
    <mergeCell ref="J9:J10"/>
    <mergeCell ref="K9:K10"/>
    <mergeCell ref="R7:R8"/>
    <mergeCell ref="S7:S8"/>
    <mergeCell ref="T7:T8"/>
    <mergeCell ref="A11:A12"/>
    <mergeCell ref="C11:C12"/>
    <mergeCell ref="D11:D12"/>
    <mergeCell ref="F11:F12"/>
    <mergeCell ref="G11:G12"/>
    <mergeCell ref="H11:H12"/>
    <mergeCell ref="I11:I12"/>
    <mergeCell ref="J11:J12"/>
    <mergeCell ref="K11:K12"/>
    <mergeCell ref="R11:R12"/>
    <mergeCell ref="S11:S12"/>
    <mergeCell ref="T11:T12"/>
    <mergeCell ref="L9:L10"/>
    <mergeCell ref="M9:M10"/>
    <mergeCell ref="N9:N10"/>
    <mergeCell ref="O9:O10"/>
    <mergeCell ref="P9:P10"/>
    <mergeCell ref="Q9:Q10"/>
    <mergeCell ref="L11:L12"/>
    <mergeCell ref="M11:M12"/>
    <mergeCell ref="N11:N12"/>
    <mergeCell ref="U11:U12"/>
    <mergeCell ref="W11:W12"/>
    <mergeCell ref="Y11:Y12"/>
    <mergeCell ref="R9:R10"/>
    <mergeCell ref="S9:S10"/>
    <mergeCell ref="T9:T10"/>
    <mergeCell ref="U9:U10"/>
    <mergeCell ref="W9:W10"/>
    <mergeCell ref="Y9:Y10"/>
    <mergeCell ref="Z3:Z4"/>
    <mergeCell ref="Z5:Z6"/>
    <mergeCell ref="Z7:Z8"/>
    <mergeCell ref="Z9:Z10"/>
    <mergeCell ref="Z11:Z12"/>
    <mergeCell ref="AA3:AA4"/>
    <mergeCell ref="AA5:AA6"/>
    <mergeCell ref="AA7:AA8"/>
    <mergeCell ref="AA9:AA10"/>
    <mergeCell ref="AA11:AA12"/>
  </mergeCells>
  <phoneticPr fontId="22"/>
  <pageMargins left="0" right="0" top="1.37777777777778" bottom="0.98402777777777795" header="0.51180555555555496" footer="0.51180555555555496"/>
  <pageSetup paperSize="9" scale="55" firstPageNumber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8"/>
  <sheetViews>
    <sheetView zoomScaleNormal="100" zoomScalePageLayoutView="60" workbookViewId="0">
      <selection activeCell="G14" sqref="G14:G15"/>
    </sheetView>
  </sheetViews>
  <sheetFormatPr defaultRowHeight="14.25"/>
  <cols>
    <col min="1" max="3" width="10.75"/>
    <col min="4" max="4" width="5.625"/>
    <col min="5" max="8" width="10.75"/>
    <col min="9" max="1025" width="8.625"/>
  </cols>
  <sheetData>
    <row r="1" spans="1:10" s="52" customFormat="1" ht="44.25" customHeight="1">
      <c r="A1" s="109" t="s">
        <v>87</v>
      </c>
      <c r="B1" s="109"/>
      <c r="C1" s="109"/>
      <c r="D1" s="109"/>
      <c r="E1" s="109"/>
      <c r="F1" s="109"/>
      <c r="G1" s="109"/>
      <c r="H1" s="109"/>
      <c r="I1" s="109"/>
      <c r="J1" s="110"/>
    </row>
    <row r="2" spans="1:10" ht="15">
      <c r="E2" s="40" t="s">
        <v>62</v>
      </c>
      <c r="H2" s="41" t="s">
        <v>63</v>
      </c>
    </row>
    <row r="3" spans="1:10" ht="15">
      <c r="A3" s="42"/>
      <c r="B3" s="43" t="s">
        <v>64</v>
      </c>
      <c r="C3" s="44" t="s">
        <v>65</v>
      </c>
      <c r="E3" s="42"/>
      <c r="F3" s="45" t="s">
        <v>66</v>
      </c>
      <c r="G3" s="45" t="s">
        <v>67</v>
      </c>
      <c r="H3" s="45" t="s">
        <v>65</v>
      </c>
    </row>
    <row r="4" spans="1:10" ht="15">
      <c r="A4" s="44" t="s">
        <v>68</v>
      </c>
      <c r="B4" s="46">
        <f>F4+G4</f>
        <v>9.5000000000000001E-2</v>
      </c>
      <c r="C4" s="46">
        <f>H4</f>
        <v>1.4999999999999999E-2</v>
      </c>
      <c r="E4" s="45" t="s">
        <v>68</v>
      </c>
      <c r="F4" s="46">
        <v>7.4999999999999997E-2</v>
      </c>
      <c r="G4" s="46">
        <v>0.02</v>
      </c>
      <c r="H4" s="46">
        <v>1.4999999999999999E-2</v>
      </c>
    </row>
    <row r="5" spans="1:10" ht="15">
      <c r="A5" s="44" t="s">
        <v>69</v>
      </c>
      <c r="B5" s="46">
        <f>F5+G5</f>
        <v>0</v>
      </c>
      <c r="C5" s="46">
        <f>H5</f>
        <v>0</v>
      </c>
      <c r="E5" s="45" t="s">
        <v>69</v>
      </c>
      <c r="F5" s="46">
        <v>0</v>
      </c>
      <c r="G5" s="46">
        <v>0</v>
      </c>
      <c r="H5" s="46">
        <v>0</v>
      </c>
    </row>
    <row r="6" spans="1:10" ht="15">
      <c r="A6" s="44" t="s">
        <v>70</v>
      </c>
      <c r="B6" s="47">
        <f>F6+G6</f>
        <v>33000</v>
      </c>
      <c r="C6" s="47">
        <f>H6</f>
        <v>12000</v>
      </c>
      <c r="E6" s="45" t="s">
        <v>70</v>
      </c>
      <c r="F6" s="47">
        <v>23000</v>
      </c>
      <c r="G6" s="47">
        <v>10000</v>
      </c>
      <c r="H6" s="47">
        <v>12000</v>
      </c>
    </row>
    <row r="7" spans="1:10" ht="15">
      <c r="A7" s="44" t="s">
        <v>71</v>
      </c>
      <c r="B7" s="47">
        <f>F7+G7</f>
        <v>32000</v>
      </c>
      <c r="C7" s="47">
        <f>H7</f>
        <v>0</v>
      </c>
      <c r="E7" s="45" t="s">
        <v>71</v>
      </c>
      <c r="F7" s="47">
        <v>32000</v>
      </c>
      <c r="G7" s="47">
        <v>0</v>
      </c>
      <c r="H7" s="47">
        <v>0</v>
      </c>
    </row>
    <row r="8" spans="1:10" ht="15">
      <c r="A8" s="44" t="s">
        <v>26</v>
      </c>
      <c r="B8" s="47">
        <f>F8+G8</f>
        <v>890000</v>
      </c>
      <c r="C8" s="47">
        <f>H8</f>
        <v>170000</v>
      </c>
      <c r="E8" s="45" t="s">
        <v>26</v>
      </c>
      <c r="F8" s="47">
        <v>650000</v>
      </c>
      <c r="G8" s="47">
        <v>240000</v>
      </c>
      <c r="H8" s="47">
        <v>170000</v>
      </c>
    </row>
  </sheetData>
  <mergeCells count="1">
    <mergeCell ref="A1:I1"/>
  </mergeCells>
  <phoneticPr fontId="22"/>
  <pageMargins left="0.75" right="0.75" top="1" bottom="1" header="0.51180555555555496" footer="0.51180555555555496"/>
  <pageSetup paperSize="9" firstPageNumber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Ｒ7年度保険税算定表</vt:lpstr>
      <vt:lpstr>（入力不要）計算式</vt:lpstr>
      <vt:lpstr>（入力不要）基礎数値</vt:lpstr>
      <vt:lpstr>'Ｒ7年度保険税算定表'!Print_Area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LWB443</cp:lastModifiedBy>
  <cp:lastPrinted>2025-11-05T01:51:13Z</cp:lastPrinted>
  <dcterms:created xsi:type="dcterms:W3CDTF">2021-02-23T23:32:08Z</dcterms:created>
  <dcterms:modified xsi:type="dcterms:W3CDTF">2025-11-05T02:42:59Z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2009-04-22T09:26:32Z</dcterms:created>
  <dc:creator>-</dc:creator>
  <dc:description>-</dc:description>
  <dc:language>en-US</dc:language>
  <cp:lastModifiedBy>-</cp:lastModifiedBy>
  <cp:lastPrinted>2021-02-23T13:56:47Z</cp:lastPrinted>
  <dcterms:modified xsi:type="dcterms:W3CDTF">2009-04-22T09:26:32Z</dcterms:modified>
  <cp:revision>0</cp:revision>
  <dc:subject>-</dc:subject>
  <dc:title>-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