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E:\戸澤使用してます！\運営費用\"/>
    </mc:Choice>
  </mc:AlternateContent>
  <xr:revisionPtr revIDLastSave="0" documentId="13_ncr:1_{0FADC22E-3959-421B-A6A7-4D187DC84ED5}" xr6:coauthVersionLast="47" xr6:coauthVersionMax="47" xr10:uidLastSave="{00000000-0000-0000-0000-000000000000}"/>
  <bookViews>
    <workbookView xWindow="-120" yWindow="-120" windowWidth="19440" windowHeight="14880" tabRatio="864" activeTab="2" xr2:uid="{00000000-000D-0000-FFFF-FFFF00000000}"/>
  </bookViews>
  <sheets>
    <sheet name="作成要領" sheetId="36" r:id="rId1"/>
    <sheet name="①基本情報" sheetId="29" r:id="rId2"/>
    <sheet name="利用者毎" sheetId="37" r:id="rId3"/>
    <sheet name="②収支予算書" sheetId="22" r:id="rId4"/>
    <sheet name="③所要額" sheetId="5" r:id="rId5"/>
    <sheet name="④交付申請書" sheetId="30" r:id="rId6"/>
    <sheet name="⑤収支決算書" sheetId="23" r:id="rId7"/>
    <sheet name="⑥精算書" sheetId="34" r:id="rId8"/>
    <sheet name="⑦実績報告書" sheetId="31" r:id="rId9"/>
    <sheet name="⑧請求書" sheetId="32" r:id="rId10"/>
    <sheet name="⑨変更申請書" sheetId="28" r:id="rId11"/>
    <sheet name="市処理分" sheetId="35" r:id="rId12"/>
    <sheet name="(資料）基準単価表" sheetId="38" r:id="rId13"/>
  </sheets>
  <definedNames>
    <definedName name="_xlnm._FilterDatabase" localSheetId="2" hidden="1">利用者毎!$B$5:$Q$17</definedName>
    <definedName name="_xlnm.Print_Area" localSheetId="12">'(資料）基準単価表'!$A$1:$E$59</definedName>
    <definedName name="_xlnm.Print_Area" localSheetId="1">①基本情報!$A$1:$O$34</definedName>
    <definedName name="_xlnm.Print_Area" localSheetId="3">②収支予算書!$A$1:$J$49</definedName>
    <definedName name="_xlnm.Print_Area" localSheetId="4">③所要額!$B$2:$K$82</definedName>
    <definedName name="_xlnm.Print_Area" localSheetId="5">④交付申請書!$A$1:$AH$41</definedName>
    <definedName name="_xlnm.Print_Area" localSheetId="6">⑤収支決算書!$A$1:$J$49</definedName>
    <definedName name="_xlnm.Print_Area" localSheetId="7">⑥精算書!$B$2:$K$81</definedName>
    <definedName name="_xlnm.Print_Area" localSheetId="8">⑦実績報告書!$A$1:$AH$41</definedName>
    <definedName name="_xlnm.Print_Area" localSheetId="9">⑧請求書!$A$1:$AH$41</definedName>
    <definedName name="サービスコード">#REF!</definedName>
    <definedName name="サービス単位数">#REF!</definedName>
    <definedName name="事業所番号">#REF!</definedName>
    <definedName name="事業所名">#REF!</definedName>
    <definedName name="世話人定員区分" localSheetId="12">'(資料）基準単価表'!$I:$I</definedName>
    <definedName name="世話人定員区分">#REF!</definedName>
    <definedName name="補助基準額" localSheetId="12">'(資料）基準単価表'!$J:$J</definedName>
    <definedName name="補助基準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5" l="1"/>
  <c r="G43" i="23"/>
  <c r="F43" i="23"/>
  <c r="G37" i="23"/>
  <c r="F37" i="23"/>
  <c r="O489" i="37"/>
  <c r="M489" i="37"/>
  <c r="M488" i="37"/>
  <c r="O488" i="37" s="1"/>
  <c r="M487" i="37"/>
  <c r="O487" i="37" s="1"/>
  <c r="O486" i="37"/>
  <c r="M486" i="37"/>
  <c r="M485" i="37"/>
  <c r="O485" i="37" s="1"/>
  <c r="M484" i="37"/>
  <c r="O484" i="37" s="1"/>
  <c r="O483" i="37"/>
  <c r="M483" i="37"/>
  <c r="M482" i="37"/>
  <c r="O482" i="37" s="1"/>
  <c r="M481" i="37"/>
  <c r="O481" i="37" s="1"/>
  <c r="O480" i="37"/>
  <c r="M480" i="37"/>
  <c r="M479" i="37"/>
  <c r="O479" i="37" s="1"/>
  <c r="M478" i="37"/>
  <c r="O478" i="37" s="1"/>
  <c r="M471" i="37"/>
  <c r="O471" i="37" s="1"/>
  <c r="M470" i="37"/>
  <c r="O470" i="37" s="1"/>
  <c r="M469" i="37"/>
  <c r="O469" i="37" s="1"/>
  <c r="M468" i="37"/>
  <c r="O468" i="37" s="1"/>
  <c r="M467" i="37"/>
  <c r="O467" i="37" s="1"/>
  <c r="O466" i="37"/>
  <c r="M466" i="37"/>
  <c r="M465" i="37"/>
  <c r="O465" i="37" s="1"/>
  <c r="M464" i="37"/>
  <c r="O464" i="37" s="1"/>
  <c r="M463" i="37"/>
  <c r="O463" i="37" s="1"/>
  <c r="M462" i="37"/>
  <c r="O462" i="37" s="1"/>
  <c r="M461" i="37"/>
  <c r="O461" i="37" s="1"/>
  <c r="M460" i="37"/>
  <c r="O460" i="37" s="1"/>
  <c r="M453" i="37"/>
  <c r="O453" i="37" s="1"/>
  <c r="M452" i="37"/>
  <c r="O452" i="37" s="1"/>
  <c r="Q451" i="37"/>
  <c r="M451" i="37"/>
  <c r="O451" i="37" s="1"/>
  <c r="P451" i="37" s="1"/>
  <c r="M450" i="37"/>
  <c r="O450" i="37" s="1"/>
  <c r="M449" i="37"/>
  <c r="O449" i="37" s="1"/>
  <c r="M448" i="37"/>
  <c r="O448" i="37" s="1"/>
  <c r="P448" i="37" s="1"/>
  <c r="M447" i="37"/>
  <c r="O447" i="37" s="1"/>
  <c r="M446" i="37"/>
  <c r="O446" i="37" s="1"/>
  <c r="M445" i="37"/>
  <c r="O445" i="37" s="1"/>
  <c r="P445" i="37" s="1"/>
  <c r="M444" i="37"/>
  <c r="O444" i="37" s="1"/>
  <c r="M443" i="37"/>
  <c r="O443" i="37" s="1"/>
  <c r="M442" i="37"/>
  <c r="O442" i="37" s="1"/>
  <c r="P442" i="37" s="1"/>
  <c r="M434" i="37"/>
  <c r="O434" i="37" s="1"/>
  <c r="M433" i="37"/>
  <c r="O433" i="37" s="1"/>
  <c r="M432" i="37"/>
  <c r="O432" i="37" s="1"/>
  <c r="M431" i="37"/>
  <c r="O431" i="37" s="1"/>
  <c r="M430" i="37"/>
  <c r="O430" i="37" s="1"/>
  <c r="O429" i="37"/>
  <c r="M429" i="37"/>
  <c r="M428" i="37"/>
  <c r="O428" i="37" s="1"/>
  <c r="M427" i="37"/>
  <c r="O427" i="37" s="1"/>
  <c r="M426" i="37"/>
  <c r="O426" i="37" s="1"/>
  <c r="M425" i="37"/>
  <c r="O425" i="37" s="1"/>
  <c r="M424" i="37"/>
  <c r="O424" i="37" s="1"/>
  <c r="M423" i="37"/>
  <c r="O423" i="37" s="1"/>
  <c r="M416" i="37"/>
  <c r="O416" i="37" s="1"/>
  <c r="M415" i="37"/>
  <c r="O415" i="37" s="1"/>
  <c r="M414" i="37"/>
  <c r="O414" i="37" s="1"/>
  <c r="P414" i="37" s="1"/>
  <c r="M413" i="37"/>
  <c r="O413" i="37" s="1"/>
  <c r="M412" i="37"/>
  <c r="O412" i="37" s="1"/>
  <c r="M411" i="37"/>
  <c r="O411" i="37" s="1"/>
  <c r="P411" i="37" s="1"/>
  <c r="M410" i="37"/>
  <c r="O410" i="37" s="1"/>
  <c r="M409" i="37"/>
  <c r="O409" i="37" s="1"/>
  <c r="M408" i="37"/>
  <c r="O408" i="37" s="1"/>
  <c r="P408" i="37" s="1"/>
  <c r="M407" i="37"/>
  <c r="O407" i="37" s="1"/>
  <c r="M406" i="37"/>
  <c r="O406" i="37" s="1"/>
  <c r="M405" i="37"/>
  <c r="O405" i="37" s="1"/>
  <c r="P405" i="37" s="1"/>
  <c r="M398" i="37"/>
  <c r="O398" i="37" s="1"/>
  <c r="M397" i="37"/>
  <c r="O397" i="37" s="1"/>
  <c r="P397" i="37" s="1"/>
  <c r="M396" i="37"/>
  <c r="O396" i="37" s="1"/>
  <c r="M395" i="37"/>
  <c r="O395" i="37" s="1"/>
  <c r="M394" i="37"/>
  <c r="O394" i="37" s="1"/>
  <c r="M393" i="37"/>
  <c r="O393" i="37" s="1"/>
  <c r="M392" i="37"/>
  <c r="O392" i="37" s="1"/>
  <c r="M391" i="37"/>
  <c r="O391" i="37" s="1"/>
  <c r="P391" i="37" s="1"/>
  <c r="M390" i="37"/>
  <c r="O390" i="37" s="1"/>
  <c r="M389" i="37"/>
  <c r="O389" i="37" s="1"/>
  <c r="M388" i="37"/>
  <c r="O388" i="37" s="1"/>
  <c r="M387" i="37"/>
  <c r="O387" i="37" s="1"/>
  <c r="P379" i="37"/>
  <c r="Q379" i="37" s="1"/>
  <c r="O379" i="37"/>
  <c r="M379" i="37"/>
  <c r="M378" i="37"/>
  <c r="O378" i="37" s="1"/>
  <c r="M377" i="37"/>
  <c r="O377" i="37" s="1"/>
  <c r="O376" i="37"/>
  <c r="M376" i="37"/>
  <c r="M375" i="37"/>
  <c r="O375" i="37" s="1"/>
  <c r="M374" i="37"/>
  <c r="O374" i="37" s="1"/>
  <c r="P373" i="37"/>
  <c r="Q373" i="37" s="1"/>
  <c r="O373" i="37"/>
  <c r="M373" i="37"/>
  <c r="M372" i="37"/>
  <c r="O372" i="37" s="1"/>
  <c r="M371" i="37"/>
  <c r="O371" i="37" s="1"/>
  <c r="O370" i="37"/>
  <c r="M370" i="37"/>
  <c r="M369" i="37"/>
  <c r="O369" i="37" s="1"/>
  <c r="M368" i="37"/>
  <c r="O368" i="37" s="1"/>
  <c r="M361" i="37"/>
  <c r="O361" i="37" s="1"/>
  <c r="M360" i="37"/>
  <c r="O360" i="37" s="1"/>
  <c r="M359" i="37"/>
  <c r="O359" i="37" s="1"/>
  <c r="M358" i="37"/>
  <c r="O358" i="37" s="1"/>
  <c r="M357" i="37"/>
  <c r="O357" i="37" s="1"/>
  <c r="M356" i="37"/>
  <c r="O356" i="37" s="1"/>
  <c r="M355" i="37"/>
  <c r="O355" i="37" s="1"/>
  <c r="M354" i="37"/>
  <c r="O354" i="37" s="1"/>
  <c r="M353" i="37"/>
  <c r="O353" i="37" s="1"/>
  <c r="M352" i="37"/>
  <c r="O352" i="37" s="1"/>
  <c r="M351" i="37"/>
  <c r="O351" i="37" s="1"/>
  <c r="M350" i="37"/>
  <c r="O350" i="37" s="1"/>
  <c r="M343" i="37"/>
  <c r="O343" i="37" s="1"/>
  <c r="M342" i="37"/>
  <c r="O342" i="37" s="1"/>
  <c r="M341" i="37"/>
  <c r="O341" i="37" s="1"/>
  <c r="P341" i="37" s="1"/>
  <c r="M340" i="37"/>
  <c r="O340" i="37" s="1"/>
  <c r="M339" i="37"/>
  <c r="O339" i="37" s="1"/>
  <c r="M338" i="37"/>
  <c r="O338" i="37" s="1"/>
  <c r="P338" i="37" s="1"/>
  <c r="M337" i="37"/>
  <c r="O337" i="37" s="1"/>
  <c r="M336" i="37"/>
  <c r="O336" i="37" s="1"/>
  <c r="M335" i="37"/>
  <c r="O335" i="37" s="1"/>
  <c r="P335" i="37" s="1"/>
  <c r="M334" i="37"/>
  <c r="O334" i="37" s="1"/>
  <c r="M333" i="37"/>
  <c r="O333" i="37" s="1"/>
  <c r="M332" i="37"/>
  <c r="O332" i="37" s="1"/>
  <c r="P332" i="37" s="1"/>
  <c r="M324" i="37"/>
  <c r="O324" i="37" s="1"/>
  <c r="M323" i="37"/>
  <c r="O323" i="37" s="1"/>
  <c r="M322" i="37"/>
  <c r="O322" i="37" s="1"/>
  <c r="M321" i="37"/>
  <c r="O321" i="37" s="1"/>
  <c r="M320" i="37"/>
  <c r="O320" i="37" s="1"/>
  <c r="M319" i="37"/>
  <c r="O319" i="37" s="1"/>
  <c r="M318" i="37"/>
  <c r="O318" i="37" s="1"/>
  <c r="M317" i="37"/>
  <c r="O317" i="37" s="1"/>
  <c r="M316" i="37"/>
  <c r="O316" i="37" s="1"/>
  <c r="M315" i="37"/>
  <c r="O315" i="37" s="1"/>
  <c r="M314" i="37"/>
  <c r="O314" i="37" s="1"/>
  <c r="M313" i="37"/>
  <c r="O313" i="37" s="1"/>
  <c r="M306" i="37"/>
  <c r="O306" i="37" s="1"/>
  <c r="M305" i="37"/>
  <c r="O305" i="37" s="1"/>
  <c r="O304" i="37"/>
  <c r="P304" i="37" s="1"/>
  <c r="Q304" i="37" s="1"/>
  <c r="M304" i="37"/>
  <c r="M303" i="37"/>
  <c r="O303" i="37" s="1"/>
  <c r="M302" i="37"/>
  <c r="O302" i="37" s="1"/>
  <c r="O301" i="37"/>
  <c r="P301" i="37" s="1"/>
  <c r="Q301" i="37" s="1"/>
  <c r="M301" i="37"/>
  <c r="M300" i="37"/>
  <c r="O300" i="37" s="1"/>
  <c r="M299" i="37"/>
  <c r="O299" i="37" s="1"/>
  <c r="O298" i="37"/>
  <c r="P298" i="37" s="1"/>
  <c r="Q298" i="37" s="1"/>
  <c r="M298" i="37"/>
  <c r="M297" i="37"/>
  <c r="O297" i="37" s="1"/>
  <c r="M296" i="37"/>
  <c r="O296" i="37" s="1"/>
  <c r="O295" i="37"/>
  <c r="P295" i="37" s="1"/>
  <c r="M295" i="37"/>
  <c r="M288" i="37"/>
  <c r="O288" i="37" s="1"/>
  <c r="M287" i="37"/>
  <c r="O287" i="37" s="1"/>
  <c r="M286" i="37"/>
  <c r="O286" i="37" s="1"/>
  <c r="M285" i="37"/>
  <c r="O285" i="37" s="1"/>
  <c r="M284" i="37"/>
  <c r="O284" i="37" s="1"/>
  <c r="M283" i="37"/>
  <c r="O283" i="37" s="1"/>
  <c r="M282" i="37"/>
  <c r="O282" i="37" s="1"/>
  <c r="M281" i="37"/>
  <c r="O281" i="37" s="1"/>
  <c r="M280" i="37"/>
  <c r="O280" i="37" s="1"/>
  <c r="M279" i="37"/>
  <c r="O279" i="37" s="1"/>
  <c r="M278" i="37"/>
  <c r="O278" i="37" s="1"/>
  <c r="M277" i="37"/>
  <c r="O277" i="37" s="1"/>
  <c r="M269" i="37"/>
  <c r="O269" i="37" s="1"/>
  <c r="M268" i="37"/>
  <c r="O268" i="37" s="1"/>
  <c r="M267" i="37"/>
  <c r="O267" i="37" s="1"/>
  <c r="M266" i="37"/>
  <c r="O266" i="37" s="1"/>
  <c r="M265" i="37"/>
  <c r="O265" i="37" s="1"/>
  <c r="M264" i="37"/>
  <c r="O264" i="37" s="1"/>
  <c r="M263" i="37"/>
  <c r="O263" i="37" s="1"/>
  <c r="M262" i="37"/>
  <c r="O262" i="37" s="1"/>
  <c r="M261" i="37"/>
  <c r="O261" i="37" s="1"/>
  <c r="M260" i="37"/>
  <c r="O260" i="37" s="1"/>
  <c r="M259" i="37"/>
  <c r="O259" i="37" s="1"/>
  <c r="M258" i="37"/>
  <c r="O258" i="37" s="1"/>
  <c r="M251" i="37"/>
  <c r="O251" i="37" s="1"/>
  <c r="M250" i="37"/>
  <c r="O250" i="37" s="1"/>
  <c r="M249" i="37"/>
  <c r="O249" i="37" s="1"/>
  <c r="M248" i="37"/>
  <c r="O248" i="37" s="1"/>
  <c r="M247" i="37"/>
  <c r="O247" i="37" s="1"/>
  <c r="M246" i="37"/>
  <c r="O246" i="37" s="1"/>
  <c r="M245" i="37"/>
  <c r="O245" i="37" s="1"/>
  <c r="M244" i="37"/>
  <c r="O244" i="37" s="1"/>
  <c r="M243" i="37"/>
  <c r="O243" i="37" s="1"/>
  <c r="M242" i="37"/>
  <c r="O242" i="37" s="1"/>
  <c r="M241" i="37"/>
  <c r="O241" i="37" s="1"/>
  <c r="M240" i="37"/>
  <c r="O240" i="37" s="1"/>
  <c r="M233" i="37"/>
  <c r="O233" i="37" s="1"/>
  <c r="M232" i="37"/>
  <c r="O232" i="37" s="1"/>
  <c r="M231" i="37"/>
  <c r="O231" i="37" s="1"/>
  <c r="M230" i="37"/>
  <c r="O230" i="37" s="1"/>
  <c r="M229" i="37"/>
  <c r="O229" i="37" s="1"/>
  <c r="M228" i="37"/>
  <c r="O228" i="37" s="1"/>
  <c r="M227" i="37"/>
  <c r="O227" i="37" s="1"/>
  <c r="M226" i="37"/>
  <c r="O226" i="37" s="1"/>
  <c r="M225" i="37"/>
  <c r="O225" i="37" s="1"/>
  <c r="M224" i="37"/>
  <c r="O224" i="37" s="1"/>
  <c r="M223" i="37"/>
  <c r="O223" i="37" s="1"/>
  <c r="M222" i="37"/>
  <c r="O222" i="37" s="1"/>
  <c r="P222" i="37" s="1"/>
  <c r="O215" i="37"/>
  <c r="M215" i="37"/>
  <c r="M214" i="37"/>
  <c r="O214" i="37" s="1"/>
  <c r="M213" i="37"/>
  <c r="O213" i="37" s="1"/>
  <c r="O212" i="37"/>
  <c r="M212" i="37"/>
  <c r="M211" i="37"/>
  <c r="O211" i="37" s="1"/>
  <c r="M210" i="37"/>
  <c r="O210" i="37" s="1"/>
  <c r="O209" i="37"/>
  <c r="M209" i="37"/>
  <c r="M208" i="37"/>
  <c r="O208" i="37" s="1"/>
  <c r="M207" i="37"/>
  <c r="O207" i="37" s="1"/>
  <c r="O206" i="37"/>
  <c r="M206" i="37"/>
  <c r="M205" i="37"/>
  <c r="O205" i="37" s="1"/>
  <c r="M204" i="37"/>
  <c r="O204" i="37" s="1"/>
  <c r="M197" i="37"/>
  <c r="O197" i="37" s="1"/>
  <c r="M196" i="37"/>
  <c r="O196" i="37" s="1"/>
  <c r="M195" i="37"/>
  <c r="O195" i="37" s="1"/>
  <c r="M194" i="37"/>
  <c r="O194" i="37" s="1"/>
  <c r="M193" i="37"/>
  <c r="O193" i="37" s="1"/>
  <c r="M192" i="37"/>
  <c r="O192" i="37" s="1"/>
  <c r="M191" i="37"/>
  <c r="O191" i="37" s="1"/>
  <c r="M190" i="37"/>
  <c r="O190" i="37" s="1"/>
  <c r="M189" i="37"/>
  <c r="O189" i="37" s="1"/>
  <c r="M188" i="37"/>
  <c r="O188" i="37" s="1"/>
  <c r="M187" i="37"/>
  <c r="O187" i="37" s="1"/>
  <c r="M186" i="37"/>
  <c r="O186" i="37" s="1"/>
  <c r="M179" i="37"/>
  <c r="O179" i="37" s="1"/>
  <c r="M178" i="37"/>
  <c r="O178" i="37" s="1"/>
  <c r="M177" i="37"/>
  <c r="O177" i="37" s="1"/>
  <c r="M176" i="37"/>
  <c r="O176" i="37" s="1"/>
  <c r="M175" i="37"/>
  <c r="O175" i="37" s="1"/>
  <c r="M174" i="37"/>
  <c r="O174" i="37" s="1"/>
  <c r="M173" i="37"/>
  <c r="O173" i="37" s="1"/>
  <c r="M172" i="37"/>
  <c r="O172" i="37" s="1"/>
  <c r="M171" i="37"/>
  <c r="O171" i="37" s="1"/>
  <c r="M170" i="37"/>
  <c r="O170" i="37" s="1"/>
  <c r="M169" i="37"/>
  <c r="O169" i="37" s="1"/>
  <c r="M168" i="37"/>
  <c r="O168" i="37" s="1"/>
  <c r="O161" i="37"/>
  <c r="M161" i="37"/>
  <c r="M160" i="37"/>
  <c r="O160" i="37" s="1"/>
  <c r="M159" i="37"/>
  <c r="O159" i="37" s="1"/>
  <c r="O158" i="37"/>
  <c r="M158" i="37"/>
  <c r="M157" i="37"/>
  <c r="O157" i="37" s="1"/>
  <c r="M156" i="37"/>
  <c r="O156" i="37" s="1"/>
  <c r="O155" i="37"/>
  <c r="M155" i="37"/>
  <c r="M154" i="37"/>
  <c r="O154" i="37" s="1"/>
  <c r="M153" i="37"/>
  <c r="O153" i="37" s="1"/>
  <c r="O152" i="37"/>
  <c r="M152" i="37"/>
  <c r="M151" i="37"/>
  <c r="O151" i="37" s="1"/>
  <c r="M150" i="37"/>
  <c r="O150" i="37" s="1"/>
  <c r="M143" i="37"/>
  <c r="O143" i="37" s="1"/>
  <c r="M142" i="37"/>
  <c r="O142" i="37" s="1"/>
  <c r="M141" i="37"/>
  <c r="O141" i="37" s="1"/>
  <c r="M140" i="37"/>
  <c r="O140" i="37" s="1"/>
  <c r="M139" i="37"/>
  <c r="O139" i="37" s="1"/>
  <c r="M138" i="37"/>
  <c r="O138" i="37" s="1"/>
  <c r="M137" i="37"/>
  <c r="O137" i="37" s="1"/>
  <c r="M136" i="37"/>
  <c r="O136" i="37" s="1"/>
  <c r="M135" i="37"/>
  <c r="O135" i="37" s="1"/>
  <c r="M134" i="37"/>
  <c r="O134" i="37" s="1"/>
  <c r="M133" i="37"/>
  <c r="O133" i="37" s="1"/>
  <c r="M132" i="37"/>
  <c r="O132" i="37" s="1"/>
  <c r="M125" i="37"/>
  <c r="O125" i="37" s="1"/>
  <c r="M124" i="37"/>
  <c r="O124" i="37" s="1"/>
  <c r="M123" i="37"/>
  <c r="O123" i="37" s="1"/>
  <c r="M122" i="37"/>
  <c r="O122" i="37" s="1"/>
  <c r="M121" i="37"/>
  <c r="O121" i="37" s="1"/>
  <c r="M120" i="37"/>
  <c r="O120" i="37" s="1"/>
  <c r="M119" i="37"/>
  <c r="O119" i="37" s="1"/>
  <c r="M118" i="37"/>
  <c r="O118" i="37" s="1"/>
  <c r="M117" i="37"/>
  <c r="O117" i="37" s="1"/>
  <c r="M116" i="37"/>
  <c r="O116" i="37" s="1"/>
  <c r="M115" i="37"/>
  <c r="O115" i="37" s="1"/>
  <c r="M114" i="37"/>
  <c r="O114" i="37" s="1"/>
  <c r="M107" i="37"/>
  <c r="O107" i="37" s="1"/>
  <c r="M106" i="37"/>
  <c r="O106" i="37" s="1"/>
  <c r="M105" i="37"/>
  <c r="O105" i="37" s="1"/>
  <c r="M104" i="37"/>
  <c r="O104" i="37" s="1"/>
  <c r="M103" i="37"/>
  <c r="O103" i="37" s="1"/>
  <c r="M102" i="37"/>
  <c r="O102" i="37" s="1"/>
  <c r="M101" i="37"/>
  <c r="O101" i="37" s="1"/>
  <c r="M100" i="37"/>
  <c r="O100" i="37" s="1"/>
  <c r="M99" i="37"/>
  <c r="O99" i="37" s="1"/>
  <c r="M98" i="37"/>
  <c r="O98" i="37" s="1"/>
  <c r="M97" i="37"/>
  <c r="O97" i="37" s="1"/>
  <c r="M96" i="37"/>
  <c r="O96" i="37" s="1"/>
  <c r="M89" i="37"/>
  <c r="O89" i="37" s="1"/>
  <c r="M88" i="37"/>
  <c r="O88" i="37" s="1"/>
  <c r="M87" i="37"/>
  <c r="O87" i="37" s="1"/>
  <c r="P87" i="37" s="1"/>
  <c r="M86" i="37"/>
  <c r="O86" i="37" s="1"/>
  <c r="M85" i="37"/>
  <c r="O85" i="37" s="1"/>
  <c r="M84" i="37"/>
  <c r="O84" i="37" s="1"/>
  <c r="P84" i="37" s="1"/>
  <c r="M83" i="37"/>
  <c r="O83" i="37" s="1"/>
  <c r="M82" i="37"/>
  <c r="O82" i="37" s="1"/>
  <c r="M81" i="37"/>
  <c r="O81" i="37" s="1"/>
  <c r="P81" i="37" s="1"/>
  <c r="M80" i="37"/>
  <c r="O80" i="37" s="1"/>
  <c r="M79" i="37"/>
  <c r="O79" i="37" s="1"/>
  <c r="M78" i="37"/>
  <c r="O78" i="37" s="1"/>
  <c r="P78" i="37" s="1"/>
  <c r="M71" i="37"/>
  <c r="O71" i="37" s="1"/>
  <c r="M70" i="37"/>
  <c r="O70" i="37" s="1"/>
  <c r="M69" i="37"/>
  <c r="O69" i="37" s="1"/>
  <c r="M68" i="37"/>
  <c r="O68" i="37" s="1"/>
  <c r="M67" i="37"/>
  <c r="O67" i="37" s="1"/>
  <c r="M66" i="37"/>
  <c r="O66" i="37" s="1"/>
  <c r="M65" i="37"/>
  <c r="O65" i="37" s="1"/>
  <c r="M64" i="37"/>
  <c r="O64" i="37" s="1"/>
  <c r="M63" i="37"/>
  <c r="O63" i="37" s="1"/>
  <c r="M62" i="37"/>
  <c r="O62" i="37" s="1"/>
  <c r="M61" i="37"/>
  <c r="O61" i="37" s="1"/>
  <c r="M60" i="37"/>
  <c r="O60" i="37" s="1"/>
  <c r="O53" i="37"/>
  <c r="M53" i="37"/>
  <c r="M52" i="37"/>
  <c r="O52" i="37" s="1"/>
  <c r="M51" i="37"/>
  <c r="O51" i="37" s="1"/>
  <c r="O50" i="37"/>
  <c r="M50" i="37"/>
  <c r="M49" i="37"/>
  <c r="O49" i="37" s="1"/>
  <c r="M48" i="37"/>
  <c r="O48" i="37" s="1"/>
  <c r="O47" i="37"/>
  <c r="M47" i="37"/>
  <c r="M46" i="37"/>
  <c r="O46" i="37" s="1"/>
  <c r="M45" i="37"/>
  <c r="O45" i="37" s="1"/>
  <c r="O44" i="37"/>
  <c r="M44" i="37"/>
  <c r="M43" i="37"/>
  <c r="O43" i="37" s="1"/>
  <c r="M42" i="37"/>
  <c r="O42" i="37" s="1"/>
  <c r="M35" i="37"/>
  <c r="O35" i="37" s="1"/>
  <c r="M34" i="37"/>
  <c r="O34" i="37" s="1"/>
  <c r="M33" i="37"/>
  <c r="O33" i="37" s="1"/>
  <c r="M32" i="37"/>
  <c r="O32" i="37" s="1"/>
  <c r="M31" i="37"/>
  <c r="O31" i="37" s="1"/>
  <c r="M30" i="37"/>
  <c r="O30" i="37" s="1"/>
  <c r="M29" i="37"/>
  <c r="O29" i="37" s="1"/>
  <c r="M28" i="37"/>
  <c r="O28" i="37" s="1"/>
  <c r="M27" i="37"/>
  <c r="O27" i="37" s="1"/>
  <c r="M26" i="37"/>
  <c r="O26" i="37" s="1"/>
  <c r="M25" i="37"/>
  <c r="O25" i="37" s="1"/>
  <c r="M24" i="37"/>
  <c r="O24" i="37" s="1"/>
  <c r="Q449" i="37" l="1"/>
  <c r="P449" i="37"/>
  <c r="P452" i="37"/>
  <c r="Q452" i="37" s="1"/>
  <c r="P469" i="37"/>
  <c r="Q469" i="37" s="1"/>
  <c r="P443" i="37"/>
  <c r="Q438" i="37" s="1"/>
  <c r="P460" i="37"/>
  <c r="Q486" i="37"/>
  <c r="Q446" i="37"/>
  <c r="P446" i="37"/>
  <c r="P463" i="37"/>
  <c r="Q463" i="37" s="1"/>
  <c r="P464" i="37"/>
  <c r="Q464" i="37" s="1"/>
  <c r="P453" i="37"/>
  <c r="Q453" i="37" s="1"/>
  <c r="Q466" i="37"/>
  <c r="P478" i="37"/>
  <c r="P484" i="37"/>
  <c r="Q484" i="37" s="1"/>
  <c r="P466" i="37"/>
  <c r="P479" i="37"/>
  <c r="Q479" i="37" s="1"/>
  <c r="P485" i="37"/>
  <c r="Q485" i="37" s="1"/>
  <c r="P447" i="37"/>
  <c r="Q447" i="37" s="1"/>
  <c r="P467" i="37"/>
  <c r="Q467" i="37" s="1"/>
  <c r="Q468" i="37"/>
  <c r="P468" i="37"/>
  <c r="Q448" i="37"/>
  <c r="P461" i="37"/>
  <c r="Q461" i="37" s="1"/>
  <c r="P480" i="37"/>
  <c r="Q480" i="37" s="1"/>
  <c r="P486" i="37"/>
  <c r="Q442" i="37"/>
  <c r="P462" i="37"/>
  <c r="Q462" i="37" s="1"/>
  <c r="P481" i="37"/>
  <c r="Q481" i="37" s="1"/>
  <c r="P487" i="37"/>
  <c r="Q487" i="37" s="1"/>
  <c r="P450" i="37"/>
  <c r="Q450" i="37" s="1"/>
  <c r="P470" i="37"/>
  <c r="Q470" i="37" s="1"/>
  <c r="P482" i="37"/>
  <c r="Q482" i="37" s="1"/>
  <c r="P488" i="37"/>
  <c r="Q488" i="37" s="1"/>
  <c r="P471" i="37"/>
  <c r="Q471" i="37" s="1"/>
  <c r="P444" i="37"/>
  <c r="Q444" i="37" s="1"/>
  <c r="P465" i="37"/>
  <c r="Q465" i="37" s="1"/>
  <c r="P483" i="37"/>
  <c r="Q483" i="37" s="1"/>
  <c r="P489" i="37"/>
  <c r="Q489" i="37" s="1"/>
  <c r="Q445" i="37"/>
  <c r="P415" i="37"/>
  <c r="Q415" i="37" s="1"/>
  <c r="Q432" i="37"/>
  <c r="P432" i="37"/>
  <c r="P398" i="37"/>
  <c r="Q398" i="37" s="1"/>
  <c r="P423" i="37"/>
  <c r="Q388" i="37"/>
  <c r="P406" i="37"/>
  <c r="Q406" i="37" s="1"/>
  <c r="Q389" i="37"/>
  <c r="P389" i="37"/>
  <c r="P426" i="37"/>
  <c r="Q426" i="37" s="1"/>
  <c r="P409" i="37"/>
  <c r="Q409" i="37" s="1"/>
  <c r="P392" i="37"/>
  <c r="Q392" i="37" s="1"/>
  <c r="Q394" i="37"/>
  <c r="P412" i="37"/>
  <c r="Q412" i="37" s="1"/>
  <c r="P395" i="37"/>
  <c r="Q395" i="37" s="1"/>
  <c r="P416" i="37"/>
  <c r="Q416" i="37" s="1"/>
  <c r="Q391" i="37"/>
  <c r="Q397" i="37"/>
  <c r="P410" i="37"/>
  <c r="Q410" i="37" s="1"/>
  <c r="P430" i="37"/>
  <c r="Q430" i="37" s="1"/>
  <c r="P431" i="37"/>
  <c r="Q431" i="37" s="1"/>
  <c r="Q411" i="37"/>
  <c r="P425" i="37"/>
  <c r="Q425" i="37" s="1"/>
  <c r="Q405" i="37"/>
  <c r="P388" i="37"/>
  <c r="P394" i="37"/>
  <c r="P413" i="37"/>
  <c r="Q413" i="37" s="1"/>
  <c r="P433" i="37"/>
  <c r="Q433" i="37" s="1"/>
  <c r="P434" i="37"/>
  <c r="Q434" i="37" s="1"/>
  <c r="Q407" i="37"/>
  <c r="P407" i="37"/>
  <c r="Q414" i="37"/>
  <c r="Q427" i="37"/>
  <c r="P427" i="37"/>
  <c r="P428" i="37"/>
  <c r="Q428" i="37" s="1"/>
  <c r="P390" i="37"/>
  <c r="Q390" i="37" s="1"/>
  <c r="Q396" i="37"/>
  <c r="P396" i="37"/>
  <c r="Q408" i="37"/>
  <c r="Q429" i="37"/>
  <c r="P429" i="37"/>
  <c r="P424" i="37"/>
  <c r="Q424" i="37" s="1"/>
  <c r="P387" i="37"/>
  <c r="Q387" i="37" s="1"/>
  <c r="P393" i="37"/>
  <c r="Q393" i="37" s="1"/>
  <c r="P353" i="37"/>
  <c r="Q353" i="37" s="1"/>
  <c r="P339" i="37"/>
  <c r="Q339" i="37" s="1"/>
  <c r="P359" i="37"/>
  <c r="Q359" i="37" s="1"/>
  <c r="Q376" i="37"/>
  <c r="P336" i="37"/>
  <c r="Q336" i="37" s="1"/>
  <c r="P356" i="37"/>
  <c r="Q356" i="37" s="1"/>
  <c r="P342" i="37"/>
  <c r="Q342" i="37" s="1"/>
  <c r="Q350" i="37"/>
  <c r="P350" i="37"/>
  <c r="P333" i="37"/>
  <c r="Q328" i="37" s="1"/>
  <c r="P355" i="37"/>
  <c r="Q355" i="37" s="1"/>
  <c r="Q335" i="37"/>
  <c r="P343" i="37"/>
  <c r="Q343" i="37" s="1"/>
  <c r="Q368" i="37"/>
  <c r="P368" i="37"/>
  <c r="P374" i="37"/>
  <c r="Q374" i="37" s="1"/>
  <c r="P369" i="37"/>
  <c r="Q369" i="37" s="1"/>
  <c r="P375" i="37"/>
  <c r="Q375" i="37" s="1"/>
  <c r="P337" i="37"/>
  <c r="Q337" i="37" s="1"/>
  <c r="P357" i="37"/>
  <c r="Q357" i="37" s="1"/>
  <c r="Q358" i="37"/>
  <c r="P358" i="37"/>
  <c r="Q338" i="37"/>
  <c r="P351" i="37"/>
  <c r="Q351" i="37" s="1"/>
  <c r="P370" i="37"/>
  <c r="Q370" i="37" s="1"/>
  <c r="P376" i="37"/>
  <c r="Q332" i="37"/>
  <c r="P352" i="37"/>
  <c r="Q352" i="37" s="1"/>
  <c r="P371" i="37"/>
  <c r="Q371" i="37" s="1"/>
  <c r="P377" i="37"/>
  <c r="Q377" i="37" s="1"/>
  <c r="Q340" i="37"/>
  <c r="P340" i="37"/>
  <c r="P360" i="37"/>
  <c r="Q360" i="37" s="1"/>
  <c r="P372" i="37"/>
  <c r="Q372" i="37" s="1"/>
  <c r="P378" i="37"/>
  <c r="Q378" i="37" s="1"/>
  <c r="P361" i="37"/>
  <c r="Q361" i="37" s="1"/>
  <c r="P334" i="37"/>
  <c r="Q334" i="37" s="1"/>
  <c r="Q341" i="37"/>
  <c r="P354" i="37"/>
  <c r="Q354" i="37" s="1"/>
  <c r="P280" i="37"/>
  <c r="Q280" i="37" s="1"/>
  <c r="P297" i="37"/>
  <c r="Q297" i="37" s="1"/>
  <c r="P306" i="37"/>
  <c r="Q306" i="37" s="1"/>
  <c r="P324" i="37"/>
  <c r="Q324" i="37" s="1"/>
  <c r="P281" i="37"/>
  <c r="Q281" i="37" s="1"/>
  <c r="P313" i="37"/>
  <c r="P282" i="37"/>
  <c r="Q282" i="37" s="1"/>
  <c r="P314" i="37"/>
  <c r="Q314" i="37" s="1"/>
  <c r="P283" i="37"/>
  <c r="Q283" i="37" s="1"/>
  <c r="P299" i="37"/>
  <c r="Q299" i="37"/>
  <c r="P315" i="37"/>
  <c r="Q315" i="37" s="1"/>
  <c r="P284" i="37"/>
  <c r="Q284" i="37"/>
  <c r="P300" i="37"/>
  <c r="Q300" i="37" s="1"/>
  <c r="P316" i="37"/>
  <c r="Q316" i="37" s="1"/>
  <c r="P285" i="37"/>
  <c r="Q285" i="37"/>
  <c r="P317" i="37"/>
  <c r="Q317" i="37" s="1"/>
  <c r="P286" i="37"/>
  <c r="Q286" i="37" s="1"/>
  <c r="P318" i="37"/>
  <c r="Q318" i="37" s="1"/>
  <c r="P287" i="37"/>
  <c r="Q287" i="37" s="1"/>
  <c r="P302" i="37"/>
  <c r="Q302" i="37" s="1"/>
  <c r="P319" i="37"/>
  <c r="Q319" i="37" s="1"/>
  <c r="P288" i="37"/>
  <c r="Q288" i="37" s="1"/>
  <c r="P303" i="37"/>
  <c r="Q291" i="37" s="1"/>
  <c r="P320" i="37"/>
  <c r="Q320" i="37" s="1"/>
  <c r="P277" i="37"/>
  <c r="P321" i="37"/>
  <c r="Q321" i="37" s="1"/>
  <c r="P278" i="37"/>
  <c r="Q278" i="37" s="1"/>
  <c r="Q295" i="37"/>
  <c r="P322" i="37"/>
  <c r="Q322" i="37" s="1"/>
  <c r="P279" i="37"/>
  <c r="Q279" i="37" s="1"/>
  <c r="P296" i="37"/>
  <c r="Q296" i="37" s="1"/>
  <c r="P305" i="37"/>
  <c r="Q305" i="37"/>
  <c r="P323" i="37"/>
  <c r="Q323" i="37" s="1"/>
  <c r="P258" i="37"/>
  <c r="P241" i="37"/>
  <c r="Q241" i="37" s="1"/>
  <c r="P259" i="37"/>
  <c r="Q259" i="37" s="1"/>
  <c r="P242" i="37"/>
  <c r="Q242" i="37" s="1"/>
  <c r="P260" i="37"/>
  <c r="Q260" i="37" s="1"/>
  <c r="P225" i="37"/>
  <c r="Q225" i="37" s="1"/>
  <c r="P261" i="37"/>
  <c r="Q261" i="37" s="1"/>
  <c r="P226" i="37"/>
  <c r="Q226" i="37" s="1"/>
  <c r="P244" i="37"/>
  <c r="Q244" i="37" s="1"/>
  <c r="P262" i="37"/>
  <c r="Q262" i="37" s="1"/>
  <c r="P245" i="37"/>
  <c r="Q245" i="37" s="1"/>
  <c r="P263" i="37"/>
  <c r="Q263" i="37" s="1"/>
  <c r="P228" i="37"/>
  <c r="Q228" i="37" s="1"/>
  <c r="P246" i="37"/>
  <c r="Q246" i="37"/>
  <c r="P264" i="37"/>
  <c r="Q264" i="37" s="1"/>
  <c r="P229" i="37"/>
  <c r="Q229" i="37" s="1"/>
  <c r="P247" i="37"/>
  <c r="Q247" i="37" s="1"/>
  <c r="P265" i="37"/>
  <c r="Q265" i="37" s="1"/>
  <c r="P230" i="37"/>
  <c r="Q230" i="37" s="1"/>
  <c r="P248" i="37"/>
  <c r="Q248" i="37" s="1"/>
  <c r="P266" i="37"/>
  <c r="Q266" i="37" s="1"/>
  <c r="P231" i="37"/>
  <c r="Q231" i="37" s="1"/>
  <c r="P249" i="37"/>
  <c r="Q249" i="37"/>
  <c r="P267" i="37"/>
  <c r="Q267" i="37" s="1"/>
  <c r="P240" i="37"/>
  <c r="Q240" i="37"/>
  <c r="P232" i="37"/>
  <c r="Q232" i="37" s="1"/>
  <c r="P250" i="37"/>
  <c r="Q250" i="37" s="1"/>
  <c r="P268" i="37"/>
  <c r="Q268" i="37" s="1"/>
  <c r="P223" i="37"/>
  <c r="Q218" i="37" s="1"/>
  <c r="Q224" i="37"/>
  <c r="P224" i="37"/>
  <c r="P243" i="37"/>
  <c r="Q243" i="37" s="1"/>
  <c r="P227" i="37"/>
  <c r="Q227" i="37" s="1"/>
  <c r="Q222" i="37"/>
  <c r="P233" i="37"/>
  <c r="Q233" i="37" s="1"/>
  <c r="P251" i="37"/>
  <c r="Q251" i="37" s="1"/>
  <c r="P269" i="37"/>
  <c r="Q269" i="37" s="1"/>
  <c r="P171" i="37"/>
  <c r="Q171" i="37" s="1"/>
  <c r="P189" i="37"/>
  <c r="Q189" i="37"/>
  <c r="P172" i="37"/>
  <c r="Q172" i="37"/>
  <c r="P190" i="37"/>
  <c r="Q190" i="37" s="1"/>
  <c r="P207" i="37"/>
  <c r="Q207" i="37" s="1"/>
  <c r="P173" i="37"/>
  <c r="Q173" i="37" s="1"/>
  <c r="P191" i="37"/>
  <c r="Q191" i="37" s="1"/>
  <c r="P208" i="37"/>
  <c r="Q208" i="37" s="1"/>
  <c r="P174" i="37"/>
  <c r="Q174" i="37" s="1"/>
  <c r="P192" i="37"/>
  <c r="Q192" i="37"/>
  <c r="P175" i="37"/>
  <c r="Q175" i="37" s="1"/>
  <c r="P193" i="37"/>
  <c r="Q193" i="37" s="1"/>
  <c r="P176" i="37"/>
  <c r="Q176" i="37" s="1"/>
  <c r="P194" i="37"/>
  <c r="Q194" i="37" s="1"/>
  <c r="P210" i="37"/>
  <c r="Q210" i="37" s="1"/>
  <c r="P177" i="37"/>
  <c r="Q177" i="37" s="1"/>
  <c r="P195" i="37"/>
  <c r="Q195" i="37" s="1"/>
  <c r="P211" i="37"/>
  <c r="Q211" i="37" s="1"/>
  <c r="P178" i="37"/>
  <c r="Q178" i="37" s="1"/>
  <c r="P196" i="37"/>
  <c r="Q196" i="37" s="1"/>
  <c r="P179" i="37"/>
  <c r="Q179" i="37" s="1"/>
  <c r="P197" i="37"/>
  <c r="Q197" i="37" s="1"/>
  <c r="Q212" i="37"/>
  <c r="P168" i="37"/>
  <c r="P186" i="37"/>
  <c r="Q186" i="37"/>
  <c r="P204" i="37"/>
  <c r="P213" i="37"/>
  <c r="Q213" i="37" s="1"/>
  <c r="P169" i="37"/>
  <c r="Q169" i="37" s="1"/>
  <c r="P187" i="37"/>
  <c r="Q187" i="37" s="1"/>
  <c r="P205" i="37"/>
  <c r="Q205" i="37" s="1"/>
  <c r="P214" i="37"/>
  <c r="Q214" i="37" s="1"/>
  <c r="P170" i="37"/>
  <c r="Q170" i="37" s="1"/>
  <c r="P188" i="37"/>
  <c r="Q188" i="37" s="1"/>
  <c r="P206" i="37"/>
  <c r="Q206" i="37" s="1"/>
  <c r="P209" i="37"/>
  <c r="Q209" i="37" s="1"/>
  <c r="P212" i="37"/>
  <c r="P215" i="37"/>
  <c r="Q215" i="37" s="1"/>
  <c r="Q118" i="37"/>
  <c r="P118" i="37"/>
  <c r="P136" i="37"/>
  <c r="Q136" i="37" s="1"/>
  <c r="P153" i="37"/>
  <c r="Q153" i="37" s="1"/>
  <c r="P119" i="37"/>
  <c r="Q119" i="37"/>
  <c r="P137" i="37"/>
  <c r="Q137" i="37" s="1"/>
  <c r="P154" i="37"/>
  <c r="Q154" i="37" s="1"/>
  <c r="Q120" i="37"/>
  <c r="P120" i="37"/>
  <c r="P138" i="37"/>
  <c r="Q138" i="37"/>
  <c r="P121" i="37"/>
  <c r="Q121" i="37" s="1"/>
  <c r="P139" i="37"/>
  <c r="Q139" i="37" s="1"/>
  <c r="P122" i="37"/>
  <c r="Q122" i="37"/>
  <c r="Q140" i="37"/>
  <c r="P140" i="37"/>
  <c r="P156" i="37"/>
  <c r="Q156" i="37" s="1"/>
  <c r="P123" i="37"/>
  <c r="Q123" i="37" s="1"/>
  <c r="P141" i="37"/>
  <c r="Q141" i="37"/>
  <c r="P157" i="37"/>
  <c r="Q157" i="37" s="1"/>
  <c r="P124" i="37"/>
  <c r="Q124" i="37" s="1"/>
  <c r="Q142" i="37"/>
  <c r="P142" i="37"/>
  <c r="P125" i="37"/>
  <c r="Q125" i="37"/>
  <c r="P143" i="37"/>
  <c r="Q143" i="37" s="1"/>
  <c r="P114" i="37"/>
  <c r="P132" i="37"/>
  <c r="Q128" i="37" s="1"/>
  <c r="Q132" i="37"/>
  <c r="P150" i="37"/>
  <c r="Q146" i="37" s="1"/>
  <c r="Q159" i="37"/>
  <c r="P159" i="37"/>
  <c r="P115" i="37"/>
  <c r="Q115" i="37" s="1"/>
  <c r="P133" i="37"/>
  <c r="Q133" i="37" s="1"/>
  <c r="P151" i="37"/>
  <c r="Q151" i="37" s="1"/>
  <c r="P160" i="37"/>
  <c r="Q160" i="37" s="1"/>
  <c r="P116" i="37"/>
  <c r="Q116" i="37"/>
  <c r="Q134" i="37"/>
  <c r="P134" i="37"/>
  <c r="P117" i="37"/>
  <c r="Q117" i="37" s="1"/>
  <c r="P135" i="37"/>
  <c r="Q135" i="37"/>
  <c r="P152" i="37"/>
  <c r="Q152" i="37" s="1"/>
  <c r="P155" i="37"/>
  <c r="Q155" i="37" s="1"/>
  <c r="P158" i="37"/>
  <c r="Q158" i="37" s="1"/>
  <c r="P161" i="37"/>
  <c r="Q161" i="37" s="1"/>
  <c r="Q71" i="37"/>
  <c r="P71" i="37"/>
  <c r="P96" i="37"/>
  <c r="P79" i="37"/>
  <c r="Q74" i="37" s="1"/>
  <c r="P62" i="37"/>
  <c r="Q62" i="37" s="1"/>
  <c r="P99" i="37"/>
  <c r="Q99" i="37" s="1"/>
  <c r="Q64" i="37"/>
  <c r="Q82" i="37"/>
  <c r="P82" i="37"/>
  <c r="P65" i="37"/>
  <c r="Q65" i="37" s="1"/>
  <c r="P102" i="37"/>
  <c r="Q102" i="37" s="1"/>
  <c r="P85" i="37"/>
  <c r="Q85" i="37" s="1"/>
  <c r="P68" i="37"/>
  <c r="Q68" i="37" s="1"/>
  <c r="P105" i="37"/>
  <c r="Q105" i="37" s="1"/>
  <c r="P88" i="37"/>
  <c r="Q88" i="37" s="1"/>
  <c r="P63" i="37"/>
  <c r="Q63" i="37" s="1"/>
  <c r="P69" i="37"/>
  <c r="Q69" i="37" s="1"/>
  <c r="P107" i="37"/>
  <c r="Q107" i="37" s="1"/>
  <c r="Q81" i="37"/>
  <c r="Q87" i="37"/>
  <c r="Q100" i="37"/>
  <c r="P100" i="37"/>
  <c r="P64" i="37"/>
  <c r="P70" i="37"/>
  <c r="Q70" i="37" s="1"/>
  <c r="P101" i="37"/>
  <c r="Q101" i="37" s="1"/>
  <c r="P89" i="37"/>
  <c r="Q89" i="37" s="1"/>
  <c r="P83" i="37"/>
  <c r="Q83" i="37" s="1"/>
  <c r="P60" i="37"/>
  <c r="Q56" i="37" s="1"/>
  <c r="Q66" i="37"/>
  <c r="P66" i="37"/>
  <c r="P103" i="37"/>
  <c r="Q103" i="37" s="1"/>
  <c r="Q78" i="37"/>
  <c r="Q84" i="37"/>
  <c r="P104" i="37"/>
  <c r="Q104" i="37" s="1"/>
  <c r="P61" i="37"/>
  <c r="Q61" i="37" s="1"/>
  <c r="P67" i="37"/>
  <c r="Q67" i="37" s="1"/>
  <c r="P97" i="37"/>
  <c r="Q97" i="37" s="1"/>
  <c r="P98" i="37"/>
  <c r="Q98" i="37" s="1"/>
  <c r="P80" i="37"/>
  <c r="Q80" i="37" s="1"/>
  <c r="P86" i="37"/>
  <c r="Q86" i="37" s="1"/>
  <c r="P106" i="37"/>
  <c r="Q106" i="37" s="1"/>
  <c r="P45" i="37"/>
  <c r="Q45" i="37" s="1"/>
  <c r="P46" i="37"/>
  <c r="Q46" i="37" s="1"/>
  <c r="P48" i="37"/>
  <c r="Q48" i="37" s="1"/>
  <c r="P49" i="37"/>
  <c r="Q49" i="37" s="1"/>
  <c r="Q50" i="37"/>
  <c r="P42" i="37"/>
  <c r="P51" i="37"/>
  <c r="Q51" i="37" s="1"/>
  <c r="P43" i="37"/>
  <c r="Q43" i="37" s="1"/>
  <c r="P52" i="37"/>
  <c r="Q52" i="37" s="1"/>
  <c r="P44" i="37"/>
  <c r="Q44" i="37" s="1"/>
  <c r="P47" i="37"/>
  <c r="Q47" i="37" s="1"/>
  <c r="P50" i="37"/>
  <c r="P53" i="37"/>
  <c r="Q53" i="37" s="1"/>
  <c r="P31" i="37"/>
  <c r="Q31" i="37"/>
  <c r="P32" i="37"/>
  <c r="Q32" i="37" s="1"/>
  <c r="P33" i="37"/>
  <c r="Q33" i="37" s="1"/>
  <c r="P34" i="37"/>
  <c r="Q34" i="37"/>
  <c r="P35" i="37"/>
  <c r="Q35" i="37" s="1"/>
  <c r="P24" i="37"/>
  <c r="P25" i="37"/>
  <c r="Q25" i="37"/>
  <c r="P26" i="37"/>
  <c r="Q26" i="37" s="1"/>
  <c r="P27" i="37"/>
  <c r="Q27" i="37" s="1"/>
  <c r="P28" i="37"/>
  <c r="Q28" i="37"/>
  <c r="P29" i="37"/>
  <c r="Q29" i="37" s="1"/>
  <c r="P30" i="37"/>
  <c r="Q30" i="37" s="1"/>
  <c r="O14" i="29"/>
  <c r="M8" i="37"/>
  <c r="O8" i="37" s="1"/>
  <c r="I57" i="38"/>
  <c r="I56" i="38"/>
  <c r="I55" i="38"/>
  <c r="I54" i="38"/>
  <c r="I53" i="38"/>
  <c r="I52" i="38"/>
  <c r="I51" i="38"/>
  <c r="I50" i="38"/>
  <c r="I49" i="38"/>
  <c r="I48" i="38"/>
  <c r="I47" i="38"/>
  <c r="I46" i="38"/>
  <c r="I45" i="38"/>
  <c r="I44" i="38"/>
  <c r="I43" i="38"/>
  <c r="I42" i="38"/>
  <c r="I41" i="38"/>
  <c r="I40" i="38"/>
  <c r="I39" i="38"/>
  <c r="I38" i="38"/>
  <c r="I37" i="38"/>
  <c r="I36" i="38"/>
  <c r="I35" i="38"/>
  <c r="I34" i="38"/>
  <c r="I33" i="38"/>
  <c r="I32" i="38"/>
  <c r="I31" i="38"/>
  <c r="I30" i="38"/>
  <c r="I29" i="38"/>
  <c r="I28" i="38"/>
  <c r="I27" i="38"/>
  <c r="I26" i="38"/>
  <c r="I25" i="38"/>
  <c r="I24" i="38"/>
  <c r="I23" i="38"/>
  <c r="I22" i="38"/>
  <c r="I21" i="38"/>
  <c r="I20" i="38"/>
  <c r="I19" i="38"/>
  <c r="I18" i="38"/>
  <c r="I17" i="38"/>
  <c r="I16" i="38"/>
  <c r="I15" i="38"/>
  <c r="I14" i="38"/>
  <c r="I13" i="38"/>
  <c r="I12" i="38"/>
  <c r="I11" i="38"/>
  <c r="I10" i="38"/>
  <c r="I9" i="38"/>
  <c r="I8" i="38"/>
  <c r="I7" i="38"/>
  <c r="I6" i="38"/>
  <c r="I5" i="38"/>
  <c r="I4" i="38"/>
  <c r="M17" i="37"/>
  <c r="O17" i="37" s="1"/>
  <c r="M16" i="37"/>
  <c r="O16" i="37" s="1"/>
  <c r="P16" i="37" s="1"/>
  <c r="M15" i="37"/>
  <c r="O15" i="37" s="1"/>
  <c r="M14" i="37"/>
  <c r="O14" i="37" s="1"/>
  <c r="M13" i="37"/>
  <c r="O13" i="37" s="1"/>
  <c r="P13" i="37" s="1"/>
  <c r="M12" i="37"/>
  <c r="O12" i="37" s="1"/>
  <c r="M11" i="37"/>
  <c r="O11" i="37" s="1"/>
  <c r="M10" i="37"/>
  <c r="O10" i="37" s="1"/>
  <c r="M9" i="37"/>
  <c r="O9" i="37" s="1"/>
  <c r="M7" i="37"/>
  <c r="O7" i="37" s="1"/>
  <c r="P7" i="37" s="1"/>
  <c r="M6" i="37"/>
  <c r="O6" i="37" s="1"/>
  <c r="P6" i="37" s="1"/>
  <c r="B2" i="35"/>
  <c r="F2" i="35"/>
  <c r="E2" i="35"/>
  <c r="C2" i="35"/>
  <c r="Q2" i="35"/>
  <c r="P2" i="35"/>
  <c r="O2" i="35"/>
  <c r="N2" i="35"/>
  <c r="D9" i="34"/>
  <c r="D9" i="5"/>
  <c r="S2" i="35"/>
  <c r="Q474" i="37" l="1"/>
  <c r="Q475" i="37" s="1"/>
  <c r="Q478" i="37"/>
  <c r="Q473" i="37" s="1"/>
  <c r="Q456" i="37"/>
  <c r="Q460" i="37"/>
  <c r="Q455" i="37" s="1"/>
  <c r="Q443" i="37"/>
  <c r="Q437" i="37" s="1"/>
  <c r="Q439" i="37" s="1"/>
  <c r="Q382" i="37"/>
  <c r="Q401" i="37"/>
  <c r="Q402" i="37" s="1"/>
  <c r="Q419" i="37"/>
  <c r="Q423" i="37"/>
  <c r="Q418" i="37" s="1"/>
  <c r="Q383" i="37"/>
  <c r="Q384" i="37" s="1"/>
  <c r="Q400" i="37"/>
  <c r="Q346" i="37"/>
  <c r="Q345" i="37"/>
  <c r="Q363" i="37"/>
  <c r="Q333" i="37"/>
  <c r="Q327" i="37" s="1"/>
  <c r="Q329" i="37" s="1"/>
  <c r="Q364" i="37"/>
  <c r="Q365" i="37" s="1"/>
  <c r="Q292" i="37"/>
  <c r="Q309" i="37"/>
  <c r="Q310" i="37" s="1"/>
  <c r="Q313" i="37"/>
  <c r="Q308" i="37" s="1"/>
  <c r="Q303" i="37"/>
  <c r="Q290" i="37"/>
  <c r="Q273" i="37"/>
  <c r="Q277" i="37"/>
  <c r="Q272" i="37" s="1"/>
  <c r="Q223" i="37"/>
  <c r="Q217" i="37"/>
  <c r="Q219" i="37" s="1"/>
  <c r="Q235" i="37"/>
  <c r="Q254" i="37"/>
  <c r="Q236" i="37"/>
  <c r="Q237" i="37" s="1"/>
  <c r="Q258" i="37"/>
  <c r="Q253" i="37" s="1"/>
  <c r="Q200" i="37"/>
  <c r="Q201" i="37" s="1"/>
  <c r="Q181" i="37"/>
  <c r="Q182" i="37"/>
  <c r="Q183" i="37" s="1"/>
  <c r="Q164" i="37"/>
  <c r="Q204" i="37"/>
  <c r="Q199" i="37" s="1"/>
  <c r="Q168" i="37"/>
  <c r="Q163" i="37" s="1"/>
  <c r="Q150" i="37"/>
  <c r="Q145" i="37" s="1"/>
  <c r="Q147" i="37" s="1"/>
  <c r="Q127" i="37"/>
  <c r="Q110" i="37"/>
  <c r="Q129" i="37"/>
  <c r="Q114" i="37"/>
  <c r="Q109" i="37" s="1"/>
  <c r="Q60" i="37"/>
  <c r="Q55" i="37" s="1"/>
  <c r="Q57" i="37" s="1"/>
  <c r="Q79" i="37"/>
  <c r="Q73" i="37" s="1"/>
  <c r="Q75" i="37" s="1"/>
  <c r="Q92" i="37"/>
  <c r="Q96" i="37"/>
  <c r="Q91" i="37" s="1"/>
  <c r="Q38" i="37"/>
  <c r="Q42" i="37"/>
  <c r="Q37" i="37" s="1"/>
  <c r="Q20" i="37"/>
  <c r="Q24" i="37"/>
  <c r="Q19" i="37" s="1"/>
  <c r="P15" i="37"/>
  <c r="Q15" i="37" s="1"/>
  <c r="P14" i="37"/>
  <c r="Q14" i="37" s="1"/>
  <c r="P8" i="37"/>
  <c r="Q8" i="37" s="1"/>
  <c r="P9" i="37"/>
  <c r="Q9" i="37" s="1"/>
  <c r="P17" i="37"/>
  <c r="Q17" i="37" s="1"/>
  <c r="P12" i="37"/>
  <c r="Q12" i="37" s="1"/>
  <c r="Q6" i="37"/>
  <c r="P11" i="37"/>
  <c r="Q11" i="37" s="1"/>
  <c r="P10" i="37"/>
  <c r="Q10" i="37" s="1"/>
  <c r="Q13" i="37"/>
  <c r="Q7" i="37"/>
  <c r="Q16" i="37"/>
  <c r="F7" i="28"/>
  <c r="F5" i="28"/>
  <c r="Q457" i="37" l="1"/>
  <c r="Q420" i="37"/>
  <c r="Q347" i="37"/>
  <c r="Q274" i="37"/>
  <c r="Q255" i="37"/>
  <c r="Q165" i="37"/>
  <c r="Q111" i="37"/>
  <c r="Q93" i="37"/>
  <c r="Q39" i="37"/>
  <c r="Q21" i="37"/>
  <c r="Q1" i="37"/>
  <c r="Q2" i="37"/>
  <c r="B1" i="23"/>
  <c r="B1" i="22"/>
  <c r="Q3" i="37" l="1"/>
  <c r="AR21" i="29"/>
  <c r="AR22" i="29"/>
  <c r="AR23" i="29"/>
  <c r="AR24" i="29"/>
  <c r="AR25" i="29"/>
  <c r="AR26" i="29"/>
  <c r="AR27" i="29"/>
  <c r="AR28" i="29"/>
  <c r="AR29" i="29"/>
  <c r="AR30" i="29"/>
  <c r="AR31" i="29"/>
  <c r="AR32" i="29"/>
  <c r="AR33" i="29"/>
  <c r="AQ21" i="29"/>
  <c r="AQ22" i="29"/>
  <c r="AQ23" i="29"/>
  <c r="AQ24" i="29"/>
  <c r="AQ25" i="29"/>
  <c r="AQ26" i="29"/>
  <c r="AQ27" i="29"/>
  <c r="AQ28" i="29"/>
  <c r="AQ29" i="29"/>
  <c r="AQ30" i="29"/>
  <c r="AQ31" i="29"/>
  <c r="AQ32" i="29"/>
  <c r="AQ33" i="29"/>
  <c r="AP21" i="29"/>
  <c r="AP22" i="29"/>
  <c r="AP23" i="29"/>
  <c r="AP24" i="29"/>
  <c r="AP25" i="29"/>
  <c r="AP26" i="29"/>
  <c r="AP27" i="29"/>
  <c r="AP28" i="29"/>
  <c r="AP29" i="29"/>
  <c r="AP30" i="29"/>
  <c r="AP31" i="29"/>
  <c r="AS31" i="29" s="1"/>
  <c r="AP32" i="29"/>
  <c r="AP33" i="29"/>
  <c r="AS33" i="29" l="1"/>
  <c r="AS30" i="29"/>
  <c r="AS23" i="29"/>
  <c r="AS25" i="29"/>
  <c r="AS22" i="29"/>
  <c r="AS26" i="29"/>
  <c r="AS32" i="29"/>
  <c r="AS24" i="29"/>
  <c r="AS28" i="29"/>
  <c r="AS27" i="29"/>
  <c r="AS29" i="29"/>
  <c r="AS21" i="29"/>
  <c r="AR20" i="29"/>
  <c r="AQ20" i="29"/>
  <c r="AP20" i="29"/>
  <c r="AR18" i="29"/>
  <c r="AR19" i="29"/>
  <c r="AQ18" i="29"/>
  <c r="AQ19" i="29"/>
  <c r="AP18" i="29"/>
  <c r="AP19" i="29"/>
  <c r="AS19" i="29" l="1"/>
  <c r="AS18" i="29"/>
  <c r="AS20" i="29"/>
  <c r="AR14" i="29"/>
  <c r="AQ14" i="29"/>
  <c r="AP14" i="29"/>
  <c r="AP15" i="29"/>
  <c r="AQ15" i="29"/>
  <c r="AJ19" i="29" l="1"/>
  <c r="AJ21" i="29"/>
  <c r="AJ22" i="29"/>
  <c r="AJ23" i="29"/>
  <c r="AJ24" i="29"/>
  <c r="AJ25" i="29"/>
  <c r="AJ26" i="29"/>
  <c r="AJ27" i="29"/>
  <c r="AJ28" i="29"/>
  <c r="AJ29" i="29"/>
  <c r="AJ30" i="29"/>
  <c r="AJ31" i="29"/>
  <c r="AJ32" i="29"/>
  <c r="AJ33" i="29"/>
  <c r="AQ16" i="29" l="1"/>
  <c r="AQ17" i="29"/>
  <c r="AN23" i="29"/>
  <c r="AN24" i="29"/>
  <c r="AN25" i="29"/>
  <c r="AN26" i="29"/>
  <c r="AN27" i="29"/>
  <c r="AN28" i="29"/>
  <c r="AN29" i="29"/>
  <c r="AN30" i="29"/>
  <c r="H77" i="34" l="1"/>
  <c r="H55" i="34"/>
  <c r="H33" i="34"/>
  <c r="J4" i="34"/>
  <c r="AN20" i="29"/>
  <c r="AN22" i="29"/>
  <c r="AN31" i="29"/>
  <c r="AN32" i="29"/>
  <c r="AN33" i="29"/>
  <c r="AF14" i="29"/>
  <c r="AF17" i="29"/>
  <c r="AG23" i="29" l="1"/>
  <c r="AH23" i="29" s="1"/>
  <c r="AI23" i="29" s="1"/>
  <c r="AG25" i="29"/>
  <c r="AH25" i="29" s="1"/>
  <c r="AI25" i="29" s="1"/>
  <c r="AG27" i="29"/>
  <c r="AH27" i="29" s="1"/>
  <c r="AI27" i="29" s="1"/>
  <c r="AG29" i="29"/>
  <c r="AH29" i="29" s="1"/>
  <c r="AI29" i="29" s="1"/>
  <c r="AG24" i="29"/>
  <c r="AH24" i="29" s="1"/>
  <c r="AI24" i="29" s="1"/>
  <c r="AG26" i="29"/>
  <c r="AH26" i="29" s="1"/>
  <c r="AI26" i="29" s="1"/>
  <c r="AG28" i="29"/>
  <c r="AH28" i="29" s="1"/>
  <c r="AI28" i="29" s="1"/>
  <c r="AG30" i="29"/>
  <c r="AH30" i="29" s="1"/>
  <c r="AI30" i="29" s="1"/>
  <c r="AK22" i="29"/>
  <c r="AL22" i="29" s="1"/>
  <c r="AM22" i="29" s="1"/>
  <c r="AK23" i="29"/>
  <c r="AL23" i="29" s="1"/>
  <c r="AM23" i="29" s="1"/>
  <c r="AK25" i="29"/>
  <c r="AL25" i="29" s="1"/>
  <c r="AM25" i="29" s="1"/>
  <c r="AK27" i="29"/>
  <c r="AL27" i="29" s="1"/>
  <c r="AM27" i="29" s="1"/>
  <c r="AK29" i="29"/>
  <c r="AL29" i="29" s="1"/>
  <c r="AM29" i="29" s="1"/>
  <c r="AK24" i="29"/>
  <c r="AL24" i="29" s="1"/>
  <c r="AM24" i="29" s="1"/>
  <c r="AK26" i="29"/>
  <c r="AL26" i="29" s="1"/>
  <c r="AM26" i="29" s="1"/>
  <c r="AK30" i="29"/>
  <c r="AL30" i="29" s="1"/>
  <c r="AM30" i="29" s="1"/>
  <c r="AK28" i="29"/>
  <c r="AL28" i="29" s="1"/>
  <c r="AM28" i="29" s="1"/>
  <c r="AK32" i="29"/>
  <c r="AL32" i="29" s="1"/>
  <c r="AM32" i="29" s="1"/>
  <c r="AK31" i="29"/>
  <c r="AL31" i="29" s="1"/>
  <c r="AM31" i="29" s="1"/>
  <c r="AK21" i="29"/>
  <c r="AL21" i="29" s="1"/>
  <c r="AM21" i="29" s="1"/>
  <c r="AN21" i="29" s="1"/>
  <c r="AK19" i="29"/>
  <c r="AL19" i="29" s="1"/>
  <c r="AM19" i="29" s="1"/>
  <c r="AN19" i="29" s="1"/>
  <c r="AK18" i="29"/>
  <c r="AL18" i="29" s="1"/>
  <c r="AM18" i="29" s="1"/>
  <c r="AN18" i="29" s="1"/>
  <c r="AK14" i="29"/>
  <c r="AL14" i="29" s="1"/>
  <c r="AM14" i="29" s="1"/>
  <c r="AN14" i="29" s="1"/>
  <c r="AK33" i="29"/>
  <c r="AL33" i="29" s="1"/>
  <c r="AM33" i="29" s="1"/>
  <c r="AK20" i="29"/>
  <c r="AL20" i="29" s="1"/>
  <c r="AM20" i="29" s="1"/>
  <c r="AK15" i="29"/>
  <c r="AL15" i="29" s="1"/>
  <c r="AM15" i="29" s="1"/>
  <c r="AN15" i="29" s="1"/>
  <c r="AR15" i="29" s="1"/>
  <c r="AK17" i="29"/>
  <c r="AL17" i="29" s="1"/>
  <c r="AM17" i="29" s="1"/>
  <c r="AN17" i="29" s="1"/>
  <c r="AR17" i="29" s="1"/>
  <c r="AK16" i="29"/>
  <c r="AL16" i="29" s="1"/>
  <c r="AM16" i="29" s="1"/>
  <c r="AN16" i="29" s="1"/>
  <c r="AR16" i="29" s="1"/>
  <c r="AG14" i="29"/>
  <c r="AH14" i="29" s="1"/>
  <c r="AG21" i="29"/>
  <c r="AH21" i="29" s="1"/>
  <c r="AG20" i="29"/>
  <c r="AH20" i="29" s="1"/>
  <c r="AG22" i="29"/>
  <c r="AH22" i="29" s="1"/>
  <c r="AG32" i="29"/>
  <c r="AH32" i="29" s="1"/>
  <c r="AG31" i="29"/>
  <c r="AH31" i="29" s="1"/>
  <c r="AG18" i="29"/>
  <c r="AH18" i="29" s="1"/>
  <c r="AG17" i="29"/>
  <c r="AH17" i="29" s="1"/>
  <c r="AG16" i="29"/>
  <c r="AH16" i="29" s="1"/>
  <c r="AG15" i="29"/>
  <c r="AH15" i="29" s="1"/>
  <c r="AI15" i="29" s="1"/>
  <c r="AJ15" i="29" s="1"/>
  <c r="AG33" i="29"/>
  <c r="AH33" i="29" s="1"/>
  <c r="AG19" i="29"/>
  <c r="AH19" i="29" s="1"/>
  <c r="F19" i="23"/>
  <c r="F20" i="23" s="1"/>
  <c r="F11" i="23"/>
  <c r="G19" i="23"/>
  <c r="G19" i="22"/>
  <c r="AS15" i="29" l="1"/>
  <c r="AI18" i="29"/>
  <c r="AJ18" i="29" s="1"/>
  <c r="AI16" i="29"/>
  <c r="AI17" i="29"/>
  <c r="AJ17" i="29" s="1"/>
  <c r="AI19" i="29"/>
  <c r="AI22" i="29"/>
  <c r="AI20" i="29"/>
  <c r="AJ20" i="29" s="1"/>
  <c r="AI21" i="29"/>
  <c r="AI31" i="29"/>
  <c r="AI33" i="29"/>
  <c r="AI32" i="29"/>
  <c r="AI14" i="29"/>
  <c r="AP17" i="29" l="1"/>
  <c r="AS17" i="29" s="1"/>
  <c r="AJ16" i="29"/>
  <c r="AP16" i="29" s="1"/>
  <c r="AS16" i="29" s="1"/>
  <c r="AJ14" i="29"/>
  <c r="AS14" i="29" s="1"/>
  <c r="O18" i="29"/>
  <c r="O19" i="29"/>
  <c r="O20" i="29"/>
  <c r="O21" i="29"/>
  <c r="O22" i="29"/>
  <c r="O28" i="29"/>
  <c r="O29" i="29"/>
  <c r="O30" i="29"/>
  <c r="O31" i="29"/>
  <c r="O32" i="29"/>
  <c r="O33" i="29"/>
  <c r="O17" i="29"/>
  <c r="O15" i="29"/>
  <c r="O16" i="29"/>
  <c r="G48" i="23"/>
  <c r="G47" i="23"/>
  <c r="G46" i="23"/>
  <c r="A20" i="31"/>
  <c r="A20" i="32"/>
  <c r="X17" i="32"/>
  <c r="X15" i="32"/>
  <c r="X13" i="32"/>
  <c r="A8" i="32"/>
  <c r="A8" i="31"/>
  <c r="X17" i="31"/>
  <c r="X15" i="31"/>
  <c r="X13" i="31"/>
  <c r="F9" i="28"/>
  <c r="X17" i="30"/>
  <c r="X15" i="30"/>
  <c r="X13" i="30"/>
  <c r="A20" i="30"/>
  <c r="J4" i="5"/>
  <c r="G48" i="22"/>
  <c r="G47" i="22"/>
  <c r="G46" i="22"/>
  <c r="F44" i="23" l="1"/>
  <c r="C9" i="34"/>
  <c r="G44" i="23" l="1"/>
  <c r="F11" i="22" l="1"/>
  <c r="G43" i="22" l="1"/>
  <c r="F43" i="22"/>
  <c r="G37" i="22"/>
  <c r="E9" i="34" s="1"/>
  <c r="F37" i="22"/>
  <c r="F19" i="22"/>
  <c r="F20" i="22" s="1"/>
  <c r="F44" i="22" l="1"/>
  <c r="E9" i="5"/>
  <c r="G44" i="22"/>
  <c r="H77" i="5"/>
  <c r="H55" i="5"/>
  <c r="H33" i="5"/>
  <c r="F28" i="34"/>
  <c r="F59" i="34" l="1"/>
  <c r="E29" i="5"/>
  <c r="E19" i="34"/>
  <c r="E61" i="5"/>
  <c r="E42" i="34"/>
  <c r="E64" i="5"/>
  <c r="E22" i="34"/>
  <c r="E50" i="5"/>
  <c r="E67" i="5"/>
  <c r="E21" i="5"/>
  <c r="E70" i="5"/>
  <c r="E64" i="34"/>
  <c r="F29" i="34"/>
  <c r="F18" i="34"/>
  <c r="F71" i="5"/>
  <c r="F42" i="5"/>
  <c r="F69" i="34"/>
  <c r="F64" i="34"/>
  <c r="F32" i="34"/>
  <c r="F71" i="34"/>
  <c r="F25" i="5"/>
  <c r="F60" i="5"/>
  <c r="F51" i="5"/>
  <c r="F28" i="5"/>
  <c r="F39" i="34"/>
  <c r="E40" i="34"/>
  <c r="E52" i="34"/>
  <c r="E68" i="34"/>
  <c r="E23" i="34"/>
  <c r="E26" i="5"/>
  <c r="E27" i="34"/>
  <c r="E51" i="34"/>
  <c r="E32" i="5"/>
  <c r="E18" i="34"/>
  <c r="E41" i="34"/>
  <c r="E67" i="34"/>
  <c r="E22" i="5"/>
  <c r="F24" i="34"/>
  <c r="F38" i="5"/>
  <c r="F69" i="5"/>
  <c r="F72" i="34"/>
  <c r="F53" i="34"/>
  <c r="F73" i="5"/>
  <c r="F23" i="5"/>
  <c r="F25" i="34"/>
  <c r="F39" i="5"/>
  <c r="F50" i="34"/>
  <c r="F61" i="5"/>
  <c r="F44" i="5"/>
  <c r="F65" i="5"/>
  <c r="E76" i="5"/>
  <c r="F37" i="34"/>
  <c r="E68" i="5"/>
  <c r="E61" i="34"/>
  <c r="E43" i="34"/>
  <c r="E17" i="5"/>
  <c r="E31" i="5"/>
  <c r="E44" i="5"/>
  <c r="E70" i="34"/>
  <c r="E46" i="5"/>
  <c r="E73" i="5"/>
  <c r="E30" i="5"/>
  <c r="E49" i="5"/>
  <c r="E29" i="34"/>
  <c r="E50" i="34"/>
  <c r="E52" i="5"/>
  <c r="F74" i="34"/>
  <c r="F40" i="5"/>
  <c r="F67" i="5"/>
  <c r="F19" i="5"/>
  <c r="F24" i="5"/>
  <c r="F16" i="34"/>
  <c r="F47" i="34"/>
  <c r="F22" i="5"/>
  <c r="F48" i="34"/>
  <c r="F53" i="5"/>
  <c r="F48" i="5"/>
  <c r="F26" i="5"/>
  <c r="E15" i="5"/>
  <c r="E59" i="5"/>
  <c r="E42" i="5"/>
  <c r="E37" i="5"/>
  <c r="E39" i="5"/>
  <c r="E72" i="34"/>
  <c r="E24" i="34"/>
  <c r="E45" i="34"/>
  <c r="E48" i="34"/>
  <c r="E53" i="34"/>
  <c r="E20" i="34"/>
  <c r="E62" i="5"/>
  <c r="E39" i="34"/>
  <c r="E63" i="5"/>
  <c r="E66" i="5"/>
  <c r="F46" i="34"/>
  <c r="F40" i="34"/>
  <c r="F29" i="5"/>
  <c r="F51" i="34"/>
  <c r="F41" i="34"/>
  <c r="F62" i="34"/>
  <c r="F66" i="5"/>
  <c r="F30" i="5"/>
  <c r="F20" i="5"/>
  <c r="F50" i="5"/>
  <c r="F68" i="5"/>
  <c r="F61" i="34"/>
  <c r="E37" i="34"/>
  <c r="E65" i="5"/>
  <c r="E60" i="5"/>
  <c r="E69" i="34"/>
  <c r="E47" i="5"/>
  <c r="E26" i="34"/>
  <c r="E32" i="34"/>
  <c r="E30" i="34"/>
  <c r="E25" i="5"/>
  <c r="E40" i="5"/>
  <c r="E63" i="34"/>
  <c r="E19" i="5"/>
  <c r="E20" i="5"/>
  <c r="F46" i="5"/>
  <c r="F75" i="34"/>
  <c r="F65" i="34"/>
  <c r="F16" i="5"/>
  <c r="F52" i="5"/>
  <c r="F74" i="5"/>
  <c r="F66" i="34"/>
  <c r="F68" i="34"/>
  <c r="F75" i="5"/>
  <c r="F54" i="5"/>
  <c r="F31" i="5"/>
  <c r="F60" i="34"/>
  <c r="F44" i="34"/>
  <c r="E16" i="34"/>
  <c r="E28" i="5"/>
  <c r="E54" i="34"/>
  <c r="F15" i="5"/>
  <c r="E71" i="34"/>
  <c r="E45" i="5"/>
  <c r="E75" i="34"/>
  <c r="E73" i="34"/>
  <c r="E17" i="34"/>
  <c r="E72" i="5"/>
  <c r="E71" i="5"/>
  <c r="E38" i="5"/>
  <c r="E53" i="5"/>
  <c r="E65" i="34"/>
  <c r="F59" i="5"/>
  <c r="E75" i="5"/>
  <c r="F32" i="5"/>
  <c r="F70" i="34"/>
  <c r="F43" i="5"/>
  <c r="F20" i="34"/>
  <c r="F27" i="34"/>
  <c r="F72" i="5"/>
  <c r="F19" i="34"/>
  <c r="F45" i="34"/>
  <c r="F23" i="34"/>
  <c r="F70" i="5"/>
  <c r="F54" i="34"/>
  <c r="F18" i="5"/>
  <c r="F21" i="34"/>
  <c r="E23" i="5"/>
  <c r="E76" i="34"/>
  <c r="F37" i="5"/>
  <c r="E27" i="5"/>
  <c r="E31" i="34"/>
  <c r="E18" i="5"/>
  <c r="E69" i="5"/>
  <c r="E41" i="5"/>
  <c r="E62" i="34"/>
  <c r="E74" i="5"/>
  <c r="E48" i="5"/>
  <c r="E25" i="34"/>
  <c r="E66" i="34"/>
  <c r="F38" i="34"/>
  <c r="F22" i="34"/>
  <c r="F73" i="34"/>
  <c r="F67" i="34"/>
  <c r="F21" i="5"/>
  <c r="F45" i="5"/>
  <c r="F17" i="5"/>
  <c r="F41" i="5"/>
  <c r="F27" i="5"/>
  <c r="F31" i="34"/>
  <c r="F52" i="34"/>
  <c r="F49" i="34"/>
  <c r="F17" i="34"/>
  <c r="E15" i="34"/>
  <c r="E28" i="34"/>
  <c r="E21" i="34"/>
  <c r="E46" i="34"/>
  <c r="E59" i="34"/>
  <c r="F15" i="34"/>
  <c r="E38" i="34"/>
  <c r="E47" i="34"/>
  <c r="E51" i="5"/>
  <c r="E16" i="5"/>
  <c r="E44" i="34"/>
  <c r="E43" i="5"/>
  <c r="E24" i="5"/>
  <c r="E54" i="5"/>
  <c r="E74" i="34"/>
  <c r="E49" i="34"/>
  <c r="E60" i="34"/>
  <c r="F43" i="34"/>
  <c r="F62" i="5"/>
  <c r="F63" i="5"/>
  <c r="F42" i="34"/>
  <c r="F49" i="5"/>
  <c r="F63" i="34"/>
  <c r="F26" i="34"/>
  <c r="F64" i="5"/>
  <c r="F76" i="5"/>
  <c r="F76" i="34"/>
  <c r="F47" i="5"/>
  <c r="F30" i="34"/>
  <c r="G54" i="5" l="1"/>
  <c r="I54" i="5"/>
  <c r="F33" i="34"/>
  <c r="I41" i="5"/>
  <c r="G41" i="5"/>
  <c r="G53" i="5"/>
  <c r="I53" i="5"/>
  <c r="I71" i="34"/>
  <c r="G71" i="34"/>
  <c r="G32" i="34"/>
  <c r="I32" i="34"/>
  <c r="G53" i="34"/>
  <c r="I53" i="34"/>
  <c r="E77" i="5"/>
  <c r="G59" i="5"/>
  <c r="I59" i="5"/>
  <c r="G29" i="34"/>
  <c r="I29" i="34"/>
  <c r="G17" i="5"/>
  <c r="I17" i="5"/>
  <c r="I51" i="34"/>
  <c r="G51" i="34"/>
  <c r="I50" i="5"/>
  <c r="G50" i="5"/>
  <c r="G24" i="5"/>
  <c r="I24" i="5"/>
  <c r="G59" i="34"/>
  <c r="I59" i="34"/>
  <c r="E77" i="34"/>
  <c r="G69" i="5"/>
  <c r="I69" i="5"/>
  <c r="I38" i="5"/>
  <c r="G38" i="5"/>
  <c r="F33" i="5"/>
  <c r="G26" i="34"/>
  <c r="I26" i="34"/>
  <c r="G48" i="34"/>
  <c r="I48" i="34"/>
  <c r="E33" i="5"/>
  <c r="G15" i="5"/>
  <c r="I15" i="5" s="1"/>
  <c r="G49" i="5"/>
  <c r="I49" i="5"/>
  <c r="G43" i="34"/>
  <c r="I43" i="34"/>
  <c r="I27" i="34"/>
  <c r="G27" i="34"/>
  <c r="G22" i="34"/>
  <c r="I22" i="34" s="1"/>
  <c r="I43" i="5"/>
  <c r="G43" i="5"/>
  <c r="I46" i="34"/>
  <c r="G46" i="34"/>
  <c r="I18" i="5"/>
  <c r="G18" i="5"/>
  <c r="I71" i="5"/>
  <c r="G71" i="5"/>
  <c r="I54" i="34"/>
  <c r="G54" i="34"/>
  <c r="G20" i="5"/>
  <c r="I20" i="5"/>
  <c r="G47" i="5"/>
  <c r="I47" i="5"/>
  <c r="G45" i="34"/>
  <c r="I45" i="34" s="1"/>
  <c r="G30" i="5"/>
  <c r="I30" i="5"/>
  <c r="G61" i="34"/>
  <c r="I61" i="34"/>
  <c r="G26" i="5"/>
  <c r="I26" i="5"/>
  <c r="I64" i="5"/>
  <c r="G64" i="5"/>
  <c r="G44" i="34"/>
  <c r="I44" i="34" s="1"/>
  <c r="G21" i="34"/>
  <c r="I21" i="34"/>
  <c r="I66" i="34"/>
  <c r="G66" i="34"/>
  <c r="G31" i="34"/>
  <c r="I31" i="34"/>
  <c r="I72" i="5"/>
  <c r="G72" i="5"/>
  <c r="I28" i="5"/>
  <c r="G28" i="5"/>
  <c r="I19" i="5"/>
  <c r="G19" i="5"/>
  <c r="I69" i="34"/>
  <c r="G69" i="34"/>
  <c r="I66" i="5"/>
  <c r="G66" i="5"/>
  <c r="I24" i="34"/>
  <c r="G24" i="34"/>
  <c r="I73" i="5"/>
  <c r="G73" i="5"/>
  <c r="G68" i="5"/>
  <c r="I68" i="5"/>
  <c r="G22" i="5"/>
  <c r="I22" i="5" s="1"/>
  <c r="G23" i="34"/>
  <c r="I23" i="34"/>
  <c r="G42" i="34"/>
  <c r="I42" i="34"/>
  <c r="G16" i="5"/>
  <c r="I16" i="5" s="1"/>
  <c r="G28" i="34"/>
  <c r="I28" i="34"/>
  <c r="I25" i="34"/>
  <c r="G25" i="34"/>
  <c r="I27" i="5"/>
  <c r="G27" i="5"/>
  <c r="G17" i="34"/>
  <c r="I17" i="34"/>
  <c r="G16" i="34"/>
  <c r="I16" i="34" s="1"/>
  <c r="I63" i="34"/>
  <c r="G63" i="34"/>
  <c r="G60" i="5"/>
  <c r="I60" i="5"/>
  <c r="I63" i="5"/>
  <c r="G63" i="5"/>
  <c r="G72" i="34"/>
  <c r="I72" i="34"/>
  <c r="G46" i="5"/>
  <c r="I46" i="5"/>
  <c r="F55" i="34"/>
  <c r="G67" i="34"/>
  <c r="I67" i="34"/>
  <c r="G68" i="34"/>
  <c r="I68" i="34" s="1"/>
  <c r="I64" i="34"/>
  <c r="G64" i="34"/>
  <c r="I61" i="5"/>
  <c r="G61" i="5"/>
  <c r="I60" i="34"/>
  <c r="G60" i="34"/>
  <c r="I51" i="5"/>
  <c r="G51" i="5"/>
  <c r="G15" i="34"/>
  <c r="I15" i="34" s="1"/>
  <c r="E33" i="34"/>
  <c r="I48" i="5"/>
  <c r="G48" i="5"/>
  <c r="F55" i="5"/>
  <c r="I75" i="5"/>
  <c r="G75" i="5"/>
  <c r="I73" i="34"/>
  <c r="G73" i="34"/>
  <c r="G40" i="5"/>
  <c r="I40" i="5"/>
  <c r="G65" i="5"/>
  <c r="I65" i="5"/>
  <c r="I39" i="34"/>
  <c r="G39" i="34"/>
  <c r="G39" i="5"/>
  <c r="I39" i="5"/>
  <c r="G70" i="34"/>
  <c r="I70" i="34"/>
  <c r="I76" i="5"/>
  <c r="G76" i="5"/>
  <c r="G41" i="34"/>
  <c r="I41" i="34"/>
  <c r="G52" i="34"/>
  <c r="I52" i="34"/>
  <c r="I70" i="5"/>
  <c r="G70" i="5"/>
  <c r="I19" i="34"/>
  <c r="G19" i="34"/>
  <c r="G49" i="34"/>
  <c r="I49" i="34"/>
  <c r="I47" i="34"/>
  <c r="G47" i="34"/>
  <c r="I74" i="5"/>
  <c r="G74" i="5"/>
  <c r="G76" i="34"/>
  <c r="I76" i="34"/>
  <c r="F77" i="5"/>
  <c r="I75" i="34"/>
  <c r="G75" i="34"/>
  <c r="G25" i="5"/>
  <c r="I25" i="5"/>
  <c r="I37" i="34"/>
  <c r="E55" i="34"/>
  <c r="G37" i="34"/>
  <c r="I62" i="5"/>
  <c r="G62" i="5"/>
  <c r="G37" i="5"/>
  <c r="E55" i="5"/>
  <c r="I37" i="5"/>
  <c r="G52" i="5"/>
  <c r="I52" i="5"/>
  <c r="G44" i="5"/>
  <c r="I44" i="5" s="1"/>
  <c r="I18" i="34"/>
  <c r="G18" i="34"/>
  <c r="I40" i="34"/>
  <c r="G40" i="34"/>
  <c r="I21" i="5"/>
  <c r="G21" i="5"/>
  <c r="G29" i="5"/>
  <c r="I29" i="5"/>
  <c r="I74" i="34"/>
  <c r="G74" i="34"/>
  <c r="I38" i="34"/>
  <c r="G38" i="34"/>
  <c r="G62" i="34"/>
  <c r="I62" i="34"/>
  <c r="G23" i="5"/>
  <c r="I23" i="5"/>
  <c r="G65" i="34"/>
  <c r="I65" i="34"/>
  <c r="G45" i="5"/>
  <c r="I45" i="5"/>
  <c r="I30" i="34"/>
  <c r="G30" i="34"/>
  <c r="I20" i="34"/>
  <c r="G20" i="34"/>
  <c r="G42" i="5"/>
  <c r="I42" i="5"/>
  <c r="I50" i="34"/>
  <c r="G50" i="34"/>
  <c r="I31" i="5"/>
  <c r="G31" i="5"/>
  <c r="G32" i="5"/>
  <c r="I32" i="5"/>
  <c r="G67" i="5"/>
  <c r="I67" i="5"/>
  <c r="F77" i="34"/>
  <c r="G55" i="34" l="1"/>
  <c r="I33" i="5"/>
  <c r="I77" i="5"/>
  <c r="G77" i="5"/>
  <c r="I55" i="34"/>
  <c r="I55" i="5"/>
  <c r="I33" i="34"/>
  <c r="I77" i="34"/>
  <c r="G55" i="5"/>
  <c r="G33" i="34"/>
  <c r="G77" i="34"/>
  <c r="G33" i="5"/>
  <c r="F9" i="34" l="1"/>
  <c r="G9" i="34" s="1"/>
  <c r="J26" i="32" s="1"/>
  <c r="F9" i="5"/>
  <c r="G9" i="5" s="1"/>
  <c r="G5" i="23" l="1"/>
  <c r="G11" i="23" s="1"/>
  <c r="G20" i="23" s="1"/>
  <c r="J25" i="30"/>
  <c r="D2" i="35" s="1"/>
  <c r="G5" i="22"/>
  <c r="G11" i="22" s="1"/>
  <c r="G20"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WS735</author>
  </authors>
  <commentList>
    <comment ref="Q1" authorId="0" shapeId="0" xr:uid="{4F5517BB-7B00-4A8A-8571-D28321EA3198}">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19" authorId="0" shapeId="0" xr:uid="{31B9FBF3-98C1-4C06-9C8E-0F7B5C586CF4}">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37" authorId="0" shapeId="0" xr:uid="{93C9B37C-3F3F-4DC1-828C-FD9E861BBFA8}">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55" authorId="0" shapeId="0" xr:uid="{B530C9DA-220C-49EF-9A80-37F1D4AEFD16}">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73" authorId="0" shapeId="0" xr:uid="{47742621-D364-4EAE-94C1-B9243712A14A}">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91" authorId="0" shapeId="0" xr:uid="{BA1BEB58-00F5-491C-AF49-E0210AA9476E}">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109" authorId="0" shapeId="0" xr:uid="{C218C7C8-EDA6-4F85-A77E-EFD14D3684A2}">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127" authorId="0" shapeId="0" xr:uid="{8C52683F-9AF3-4358-9F26-E45DF56972CE}">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145" authorId="0" shapeId="0" xr:uid="{D932411B-B1C2-4CAA-B670-2B7640D17538}">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163" authorId="0" shapeId="0" xr:uid="{48E910E4-995E-4A38-B359-A30609044466}">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181" authorId="0" shapeId="0" xr:uid="{D9277436-8983-4B04-9C51-C6D2145E8E18}">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199" authorId="0" shapeId="0" xr:uid="{0D0EBBBE-F962-4CF8-9A05-41F59BDC884B}">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217" authorId="0" shapeId="0" xr:uid="{C387EFB0-637E-4CDB-BCA0-5CA9C527F12C}">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235" authorId="0" shapeId="0" xr:uid="{62397296-EB33-459D-8BAD-668DD3A25390}">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253" authorId="0" shapeId="0" xr:uid="{C5198CAD-C198-4440-A70E-F1B93E66751F}">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272" authorId="0" shapeId="0" xr:uid="{732917EA-DC3A-4C80-BF73-88A11BFAB742}">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290" authorId="0" shapeId="0" xr:uid="{B283854A-37C8-40E4-81BD-945E7DD68FDB}">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308" authorId="0" shapeId="0" xr:uid="{E5779E1B-5D87-4755-BC9E-1B4A6BAF22C0}">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327" authorId="0" shapeId="0" xr:uid="{5D8A6AA4-96C1-4538-8D76-69A78597D4D1}">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345" authorId="0" shapeId="0" xr:uid="{10054F5E-8CC8-484C-814D-85946665F66C}">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363" authorId="0" shapeId="0" xr:uid="{75025693-C90F-40B2-886E-0A42B46A7E85}">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382" authorId="0" shapeId="0" xr:uid="{CDCCEF87-623F-4DFD-B586-0F32F27DF7F3}">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400" authorId="0" shapeId="0" xr:uid="{3C49B5BF-42C9-442F-B91A-AEC169DB3945}">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418" authorId="0" shapeId="0" xr:uid="{428518C7-935F-46BA-8277-EA835A72CCDB}">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437" authorId="0" shapeId="0" xr:uid="{A44C7601-77A8-404A-8D7E-3666E3047F2A}">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455" authorId="0" shapeId="0" xr:uid="{295D9938-8A12-47A1-9316-86ADA330EDF0}">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 ref="Q473" authorId="0" shapeId="0" xr:uid="{CA2208DE-B0A8-4860-87BA-973F9B59DB6C}">
      <text>
        <r>
          <rPr>
            <b/>
            <sz val="9"/>
            <color indexed="81"/>
            <rFont val="MS P ゴシック"/>
            <family val="3"/>
            <charset val="128"/>
          </rPr>
          <t>八街市</t>
        </r>
        <r>
          <rPr>
            <sz val="9"/>
            <color indexed="81"/>
            <rFont val="MS P ゴシック"/>
            <family val="3"/>
            <charset val="128"/>
          </rPr>
          <t xml:space="preserve">
国加算の計の欄は、③所要額や⑥精算書のページでも使用します。
利用者が年度途中で転居や区分変更としている場合は、フィルターをかけることで、それぞれの場合の国加算の計や補助基準単価の合計を算出することができます。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snowf</author>
  </authors>
  <commentList>
    <comment ref="D9" authorId="0" shapeId="0" xr:uid="{D9931309-4031-4C7A-9212-7B20069ECC38}">
      <text>
        <r>
          <rPr>
            <b/>
            <sz val="9"/>
            <color indexed="81"/>
            <rFont val="MS P ゴシック"/>
            <family val="3"/>
            <charset val="128"/>
          </rPr>
          <t>八街市:</t>
        </r>
        <r>
          <rPr>
            <sz val="9"/>
            <color indexed="81"/>
            <rFont val="MS P ゴシック"/>
            <family val="3"/>
            <charset val="128"/>
          </rPr>
          <t xml:space="preserve">
上記以外のものはすべて《その他》とします。更新申請時には、その他の内訳を求めませんが、必要に応じて内訳を求める場合がありますので、この項目に金額を入力する際はご留意願います。</t>
        </r>
      </text>
    </comment>
    <comment ref="D17" authorId="0" shapeId="0" xr:uid="{5094959E-A989-461D-BC3C-6F3600536C72}">
      <text>
        <r>
          <rPr>
            <b/>
            <sz val="9"/>
            <color indexed="81"/>
            <rFont val="MS P ゴシック"/>
            <family val="3"/>
            <charset val="128"/>
          </rPr>
          <t xml:space="preserve">八街市:
</t>
        </r>
        <r>
          <rPr>
            <sz val="9"/>
            <color indexed="81"/>
            <rFont val="MS P ゴシック"/>
            <family val="3"/>
            <charset val="128"/>
          </rPr>
          <t>上記以外のものはすべて《その他》とします。更新申請時には、その他の内訳を求めませんが、必要に応じて内訳を求める場合がありますので、この項目に金額を入力する際はご留意願います。</t>
        </r>
      </text>
    </comment>
    <comment ref="D25" authorId="0" shapeId="0" xr:uid="{BDFB0C85-1535-45B2-A343-D1D392972315}">
      <text>
        <r>
          <rPr>
            <b/>
            <sz val="9"/>
            <color indexed="81"/>
            <rFont val="MS P ゴシック"/>
            <family val="3"/>
            <charset val="128"/>
          </rPr>
          <t>八街市:</t>
        </r>
        <r>
          <rPr>
            <sz val="9"/>
            <color indexed="81"/>
            <rFont val="MS P ゴシック"/>
            <family val="3"/>
            <charset val="128"/>
          </rPr>
          <t xml:space="preserve">
社会保険料、健康診断に係る費用等を含めます。
ただし、給与報酬等と分離が難しい場合は、給与報酬に含めて差し支えありません。</t>
        </r>
      </text>
    </comment>
    <comment ref="D26" authorId="0" shapeId="0" xr:uid="{E8B6B4C6-9D94-4559-A907-6969B7FA3641}">
      <text>
        <r>
          <rPr>
            <b/>
            <sz val="9"/>
            <color indexed="81"/>
            <rFont val="MS P ゴシック"/>
            <family val="3"/>
            <charset val="128"/>
          </rPr>
          <t xml:space="preserve">八街市:
</t>
        </r>
        <r>
          <rPr>
            <sz val="9"/>
            <color indexed="81"/>
            <rFont val="MS P ゴシック"/>
            <family val="3"/>
            <charset val="128"/>
          </rPr>
          <t>上記以外のものはすべて《その他》とします。更新申請時には、その他の内訳を求めませんが、必要に応じて内訳を求める場合がありますので、この項目に金額を入力する際はご留意願います。</t>
        </r>
      </text>
    </comment>
    <comment ref="D29" authorId="0" shapeId="0" xr:uid="{37795555-DCDD-4AB9-A2F8-2E934BF70DE7}">
      <text>
        <r>
          <rPr>
            <b/>
            <sz val="9"/>
            <color indexed="81"/>
            <rFont val="MS P ゴシック"/>
            <family val="3"/>
            <charset val="128"/>
          </rPr>
          <t xml:space="preserve">八街市：
</t>
        </r>
        <r>
          <rPr>
            <sz val="9"/>
            <color indexed="81"/>
            <rFont val="MS P ゴシック"/>
            <family val="3"/>
            <charset val="128"/>
          </rPr>
          <t>事務費における消耗品費と重複しないように注意してください。事業費のおける消耗品器機は、印刷機・ロッカー、机、パソコン機器を想定しています。</t>
        </r>
      </text>
    </comment>
    <comment ref="D32" authorId="0" shapeId="0" xr:uid="{55AC353A-BEBB-4290-B041-6B1F47937F6F}">
      <text>
        <r>
          <rPr>
            <b/>
            <sz val="9"/>
            <color indexed="81"/>
            <rFont val="MS P ゴシック"/>
            <family val="3"/>
            <charset val="128"/>
          </rPr>
          <t>八街市：</t>
        </r>
        <r>
          <rPr>
            <sz val="9"/>
            <color indexed="81"/>
            <rFont val="MS P ゴシック"/>
            <family val="3"/>
            <charset val="128"/>
          </rPr>
          <t xml:space="preserve">
事業費における消耗品費と重複しないように注意してください。事務費における消耗品費は、ティッシュペーパーやトイレットペーパー、ゴミ袋等の日用品を含めた想定をしています。</t>
        </r>
      </text>
    </comment>
    <comment ref="D35" authorId="0" shapeId="0" xr:uid="{E80AC38F-9091-42F6-8749-A20F476A66BB}">
      <text>
        <r>
          <rPr>
            <b/>
            <sz val="9"/>
            <color indexed="81"/>
            <rFont val="MS P ゴシック"/>
            <family val="3"/>
            <charset val="128"/>
          </rPr>
          <t xml:space="preserve">八街市:
</t>
        </r>
        <r>
          <rPr>
            <sz val="9"/>
            <color indexed="81"/>
            <rFont val="MS P ゴシック"/>
            <family val="3"/>
            <charset val="128"/>
          </rPr>
          <t>上記以外のものはすべて《その他》とします。更新申請時には、その他の内訳を求めませんが、必要に応じて内訳を求める場合がありますので、この項目に金額を入力する際はご留意願います。</t>
        </r>
      </text>
    </comment>
    <comment ref="D42" authorId="0" shapeId="0" xr:uid="{889628C7-ECC4-47D7-9CBC-07DF468C5F72}">
      <text>
        <r>
          <rPr>
            <b/>
            <sz val="9"/>
            <color indexed="81"/>
            <rFont val="MS P ゴシック"/>
            <family val="3"/>
            <charset val="128"/>
          </rPr>
          <t xml:space="preserve">八街市:
</t>
        </r>
        <r>
          <rPr>
            <sz val="9"/>
            <color indexed="81"/>
            <rFont val="MS P ゴシック"/>
            <family val="3"/>
            <charset val="128"/>
          </rPr>
          <t>上記以外のものはすべて《その他》とします。更新申請時には、その他の内訳を求めませんが、必要に応じて内訳を求める場合がありますので、この項目に金額を入力する際はご留意願います。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WS735</author>
  </authors>
  <commentList>
    <comment ref="H14" authorId="0" shapeId="0" xr:uid="{E6323423-5F98-46D2-B9BA-A87F0FB39079}">
      <text>
        <r>
          <rPr>
            <b/>
            <sz val="9"/>
            <color indexed="81"/>
            <rFont val="MS P ゴシック"/>
            <family val="3"/>
            <charset val="128"/>
          </rPr>
          <t>八街市:</t>
        </r>
        <r>
          <rPr>
            <sz val="9"/>
            <color indexed="81"/>
            <rFont val="MS P ゴシック"/>
            <family val="3"/>
            <charset val="128"/>
          </rPr>
          <t xml:space="preserve">
国加算等の計は、
シート【利用者毎】の国加算の計の和を該当する行にそれぞれ入力します。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snowf</author>
  </authors>
  <commentList>
    <comment ref="D9" authorId="0" shapeId="0" xr:uid="{E3FBB66B-FDE5-4C06-B263-E557CA4685EE}">
      <text>
        <r>
          <rPr>
            <b/>
            <sz val="9"/>
            <color indexed="81"/>
            <rFont val="MS P ゴシック"/>
            <family val="3"/>
            <charset val="128"/>
          </rPr>
          <t>八街市:</t>
        </r>
        <r>
          <rPr>
            <sz val="9"/>
            <color indexed="81"/>
            <rFont val="MS P ゴシック"/>
            <family val="3"/>
            <charset val="128"/>
          </rPr>
          <t xml:space="preserve">
上記以外のものはすべて《その他》とします。更新申請時には、その他の内訳を求めませんが、必要に応じて内訳を求める場合がありますので、この項目に金額を入力する際はご留意願います。</t>
        </r>
      </text>
    </comment>
    <comment ref="D17" authorId="0" shapeId="0" xr:uid="{85376370-B8AB-4443-A983-CDDD1CA8B5BD}">
      <text>
        <r>
          <rPr>
            <b/>
            <sz val="9"/>
            <color indexed="81"/>
            <rFont val="MS P ゴシック"/>
            <family val="3"/>
            <charset val="128"/>
          </rPr>
          <t xml:space="preserve">八街市:
</t>
        </r>
        <r>
          <rPr>
            <sz val="9"/>
            <color indexed="81"/>
            <rFont val="MS P ゴシック"/>
            <family val="3"/>
            <charset val="128"/>
          </rPr>
          <t>上記以外のものはすべて《その他》とします。更新申請時には、その他の内訳を求めませんが、必要に応じて内訳を求める場合がありますので、この項目に金額を入力する際はご留意願います。</t>
        </r>
      </text>
    </comment>
    <comment ref="D25" authorId="0" shapeId="0" xr:uid="{D2E28A67-1940-4F66-A9C4-470AA0313F35}">
      <text>
        <r>
          <rPr>
            <b/>
            <sz val="9"/>
            <color indexed="81"/>
            <rFont val="MS P ゴシック"/>
            <family val="3"/>
            <charset val="128"/>
          </rPr>
          <t>八街市:</t>
        </r>
        <r>
          <rPr>
            <sz val="9"/>
            <color indexed="81"/>
            <rFont val="MS P ゴシック"/>
            <family val="3"/>
            <charset val="128"/>
          </rPr>
          <t xml:space="preserve">
社会保険料、健康診断に係る費用等を含めます。
ただし、給与報酬等と分離が難しい場合は、給与報酬に含めて差し支えありません。</t>
        </r>
      </text>
    </comment>
    <comment ref="D26" authorId="0" shapeId="0" xr:uid="{28D6EA67-A5C7-43A2-BC7E-2AE5C93F10B1}">
      <text>
        <r>
          <rPr>
            <b/>
            <sz val="9"/>
            <color indexed="81"/>
            <rFont val="MS P ゴシック"/>
            <family val="3"/>
            <charset val="128"/>
          </rPr>
          <t xml:space="preserve">八街市:
</t>
        </r>
        <r>
          <rPr>
            <sz val="9"/>
            <color indexed="81"/>
            <rFont val="MS P ゴシック"/>
            <family val="3"/>
            <charset val="128"/>
          </rPr>
          <t>上記以外のものはすべて《その他》とします。更新申請時には、その他の内訳を求めませんが、必要に応じて内訳を求める場合がありますので、この項目に金額を入力する際はご留意願います。</t>
        </r>
      </text>
    </comment>
    <comment ref="D29" authorId="0" shapeId="0" xr:uid="{80559730-2DDE-42BC-8352-87E7FD671758}">
      <text>
        <r>
          <rPr>
            <b/>
            <sz val="9"/>
            <color indexed="81"/>
            <rFont val="MS P ゴシック"/>
            <family val="3"/>
            <charset val="128"/>
          </rPr>
          <t xml:space="preserve">八街市：
</t>
        </r>
        <r>
          <rPr>
            <sz val="9"/>
            <color indexed="81"/>
            <rFont val="MS P ゴシック"/>
            <family val="3"/>
            <charset val="128"/>
          </rPr>
          <t>事務費における消耗品費と重複しないように注意してください。事業費のおける消耗品器機は、印刷機・ロッカー、机、パソコン機器を想定しています。</t>
        </r>
      </text>
    </comment>
    <comment ref="D32" authorId="0" shapeId="0" xr:uid="{29202AC7-5E59-4DC1-8E55-B60E67C166BD}">
      <text>
        <r>
          <rPr>
            <b/>
            <sz val="9"/>
            <color indexed="81"/>
            <rFont val="MS P ゴシック"/>
            <family val="3"/>
            <charset val="128"/>
          </rPr>
          <t>八街市：</t>
        </r>
        <r>
          <rPr>
            <sz val="9"/>
            <color indexed="81"/>
            <rFont val="MS P ゴシック"/>
            <family val="3"/>
            <charset val="128"/>
          </rPr>
          <t xml:space="preserve">
事業費における消耗品費と重複しないように注意してください。事務費における消耗品費は、ティッシュペーパーやトイレットペーパー、ゴミ袋等の日用品を含めた想定をしています。</t>
        </r>
      </text>
    </comment>
    <comment ref="D35" authorId="0" shapeId="0" xr:uid="{621E29FA-F936-4EAA-BDB2-867CC75AE534}">
      <text>
        <r>
          <rPr>
            <b/>
            <sz val="9"/>
            <color indexed="81"/>
            <rFont val="MS P ゴシック"/>
            <family val="3"/>
            <charset val="128"/>
          </rPr>
          <t xml:space="preserve">八街市:
</t>
        </r>
        <r>
          <rPr>
            <sz val="9"/>
            <color indexed="81"/>
            <rFont val="MS P ゴシック"/>
            <family val="3"/>
            <charset val="128"/>
          </rPr>
          <t>上記以外のものはすべて《その他》とします。更新申請時には、その他の内訳を求めませんが、必要に応じて内訳を求める場合がありますので、この項目に金額を入力する際はご留意願います。</t>
        </r>
      </text>
    </comment>
    <comment ref="D42" authorId="0" shapeId="0" xr:uid="{B35A3D9C-3E2B-4C2F-B1FD-C9FB7ACD5965}">
      <text>
        <r>
          <rPr>
            <b/>
            <sz val="9"/>
            <color indexed="81"/>
            <rFont val="MS P ゴシック"/>
            <family val="3"/>
            <charset val="128"/>
          </rPr>
          <t xml:space="preserve">八街市:
</t>
        </r>
        <r>
          <rPr>
            <sz val="9"/>
            <color indexed="81"/>
            <rFont val="MS P ゴシック"/>
            <family val="3"/>
            <charset val="128"/>
          </rPr>
          <t>上記以外のものはすべて《その他》とします。更新申請時には、その他の内訳を求めませんが、必要に応じて内訳を求める場合がありますので、この項目に金額を入力する際はご留意願います。</t>
        </r>
      </text>
    </comment>
  </commentList>
</comments>
</file>

<file path=xl/sharedStrings.xml><?xml version="1.0" encoding="utf-8"?>
<sst xmlns="http://schemas.openxmlformats.org/spreadsheetml/2006/main" count="1561" uniqueCount="307">
  <si>
    <t>補助基準額</t>
    <rPh sb="0" eb="2">
      <t>ホジョ</t>
    </rPh>
    <rPh sb="2" eb="4">
      <t>キジュン</t>
    </rPh>
    <rPh sb="4" eb="5">
      <t>ガク</t>
    </rPh>
    <phoneticPr fontId="3"/>
  </si>
  <si>
    <t>計</t>
    <rPh sb="0" eb="1">
      <t>ケイ</t>
    </rPh>
    <phoneticPr fontId="3"/>
  </si>
  <si>
    <t>備考</t>
    <rPh sb="0" eb="2">
      <t>ビコウ</t>
    </rPh>
    <phoneticPr fontId="3"/>
  </si>
  <si>
    <t>対象者数</t>
    <rPh sb="0" eb="2">
      <t>タイショウ</t>
    </rPh>
    <rPh sb="2" eb="3">
      <t>モノ</t>
    </rPh>
    <rPh sb="3" eb="4">
      <t>スウ</t>
    </rPh>
    <phoneticPr fontId="3"/>
  </si>
  <si>
    <t>差引額</t>
    <rPh sb="0" eb="2">
      <t>サシヒキ</t>
    </rPh>
    <rPh sb="2" eb="3">
      <t>ガク</t>
    </rPh>
    <phoneticPr fontId="3"/>
  </si>
  <si>
    <t>２．対象者の内訳</t>
    <rPh sb="2" eb="5">
      <t>タイショウシャ</t>
    </rPh>
    <rPh sb="6" eb="8">
      <t>ウチワケ</t>
    </rPh>
    <phoneticPr fontId="3"/>
  </si>
  <si>
    <t>対象経費</t>
    <rPh sb="0" eb="2">
      <t>タイショウ</t>
    </rPh>
    <rPh sb="2" eb="4">
      <t>ケイヒ</t>
    </rPh>
    <phoneticPr fontId="3"/>
  </si>
  <si>
    <t>A</t>
    <phoneticPr fontId="3"/>
  </si>
  <si>
    <t>D</t>
    <phoneticPr fontId="3"/>
  </si>
  <si>
    <t>（単位：円）</t>
    <rPh sb="1" eb="3">
      <t>タンイ</t>
    </rPh>
    <rPh sb="4" eb="5">
      <t>エン</t>
    </rPh>
    <phoneticPr fontId="3"/>
  </si>
  <si>
    <t>A</t>
    <phoneticPr fontId="3"/>
  </si>
  <si>
    <t>B</t>
    <phoneticPr fontId="3"/>
  </si>
  <si>
    <t>D</t>
    <phoneticPr fontId="3"/>
  </si>
  <si>
    <t>E</t>
    <phoneticPr fontId="3"/>
  </si>
  <si>
    <t>補助基本額
（CとDを比較して少ない額）</t>
    <rPh sb="0" eb="2">
      <t>ホジョ</t>
    </rPh>
    <rPh sb="2" eb="4">
      <t>キホン</t>
    </rPh>
    <rPh sb="4" eb="5">
      <t>ガク</t>
    </rPh>
    <rPh sb="11" eb="13">
      <t>ヒカク</t>
    </rPh>
    <rPh sb="15" eb="16">
      <t>スク</t>
    </rPh>
    <rPh sb="18" eb="19">
      <t>ガク</t>
    </rPh>
    <phoneticPr fontId="3"/>
  </si>
  <si>
    <t>対象経費の
支出額</t>
    <rPh sb="0" eb="2">
      <t>タイショウ</t>
    </rPh>
    <rPh sb="2" eb="4">
      <t>ケイヒ</t>
    </rPh>
    <rPh sb="6" eb="8">
      <t>シシュツ</t>
    </rPh>
    <rPh sb="8" eb="9">
      <t>ガク</t>
    </rPh>
    <phoneticPr fontId="3"/>
  </si>
  <si>
    <t>C（A－B）</t>
    <phoneticPr fontId="3"/>
  </si>
  <si>
    <t>計
①×②＝③</t>
    <rPh sb="0" eb="1">
      <t>ケイ</t>
    </rPh>
    <phoneticPr fontId="3"/>
  </si>
  <si>
    <t>４名以下</t>
    <rPh sb="1" eb="2">
      <t>メイ</t>
    </rPh>
    <rPh sb="2" eb="4">
      <t>イカ</t>
    </rPh>
    <phoneticPr fontId="3"/>
  </si>
  <si>
    <t>区分１、非該当</t>
    <rPh sb="0" eb="2">
      <t>クブン</t>
    </rPh>
    <rPh sb="4" eb="5">
      <t>ヒ</t>
    </rPh>
    <rPh sb="5" eb="7">
      <t>ガイトウ</t>
    </rPh>
    <phoneticPr fontId="3"/>
  </si>
  <si>
    <t>区分２</t>
    <rPh sb="0" eb="2">
      <t>クブン</t>
    </rPh>
    <phoneticPr fontId="3"/>
  </si>
  <si>
    <t>区分３</t>
    <rPh sb="0" eb="2">
      <t>クブン</t>
    </rPh>
    <phoneticPr fontId="3"/>
  </si>
  <si>
    <t>５名</t>
    <rPh sb="1" eb="2">
      <t>メイ</t>
    </rPh>
    <phoneticPr fontId="3"/>
  </si>
  <si>
    <t>６名</t>
    <rPh sb="1" eb="2">
      <t>メイ</t>
    </rPh>
    <phoneticPr fontId="3"/>
  </si>
  <si>
    <t>区分４</t>
    <rPh sb="0" eb="2">
      <t>クブン</t>
    </rPh>
    <phoneticPr fontId="3"/>
  </si>
  <si>
    <t>補助基準額①</t>
    <rPh sb="0" eb="2">
      <t>ホジョ</t>
    </rPh>
    <rPh sb="2" eb="4">
      <t>キジュン</t>
    </rPh>
    <rPh sb="4" eb="5">
      <t>ガク</t>
    </rPh>
    <phoneticPr fontId="3"/>
  </si>
  <si>
    <t>寄付金その他の収入額</t>
    <rPh sb="0" eb="3">
      <t>キフキン</t>
    </rPh>
    <rPh sb="5" eb="6">
      <t>タ</t>
    </rPh>
    <rPh sb="7" eb="9">
      <t>シュウニュウ</t>
    </rPh>
    <rPh sb="9" eb="10">
      <t>ガク</t>
    </rPh>
    <phoneticPr fontId="3"/>
  </si>
  <si>
    <t>延月数②</t>
    <rPh sb="0" eb="1">
      <t>ノベ</t>
    </rPh>
    <rPh sb="1" eb="3">
      <t>ツキスウ</t>
    </rPh>
    <phoneticPr fontId="3"/>
  </si>
  <si>
    <t>合　計
③－④</t>
    <rPh sb="0" eb="1">
      <t>ゴウ</t>
    </rPh>
    <rPh sb="2" eb="3">
      <t>ケイ</t>
    </rPh>
    <phoneticPr fontId="3"/>
  </si>
  <si>
    <t>注１．Ｄの「補助基準額」欄には「２．対象者の内訳」の合計額が入る。</t>
    <rPh sb="0" eb="1">
      <t>チュウ</t>
    </rPh>
    <rPh sb="6" eb="8">
      <t>ホジョ</t>
    </rPh>
    <rPh sb="8" eb="10">
      <t>キジュン</t>
    </rPh>
    <rPh sb="10" eb="11">
      <t>ガク</t>
    </rPh>
    <rPh sb="12" eb="13">
      <t>ラン</t>
    </rPh>
    <rPh sb="18" eb="21">
      <t>タイショウシャ</t>
    </rPh>
    <rPh sb="22" eb="24">
      <t>ウチワケ</t>
    </rPh>
    <rPh sb="26" eb="27">
      <t>ゴウ</t>
    </rPh>
    <rPh sb="27" eb="28">
      <t>ケイ</t>
    </rPh>
    <rPh sb="28" eb="29">
      <t>ガク</t>
    </rPh>
    <rPh sb="30" eb="31">
      <t>ハイ</t>
    </rPh>
    <phoneticPr fontId="3"/>
  </si>
  <si>
    <t>補助対象者数</t>
    <rPh sb="0" eb="2">
      <t>ホジョ</t>
    </rPh>
    <rPh sb="2" eb="5">
      <t>タイショウシャ</t>
    </rPh>
    <rPh sb="5" eb="6">
      <t>スウ</t>
    </rPh>
    <phoneticPr fontId="3"/>
  </si>
  <si>
    <t>共同生活住居
定員</t>
    <rPh sb="0" eb="2">
      <t>キョウドウ</t>
    </rPh>
    <rPh sb="2" eb="4">
      <t>セイカツ</t>
    </rPh>
    <rPh sb="4" eb="6">
      <t>ジュウキョ</t>
    </rPh>
    <rPh sb="7" eb="9">
      <t>テイイン</t>
    </rPh>
    <phoneticPr fontId="3"/>
  </si>
  <si>
    <t>国加算等の計④</t>
    <rPh sb="0" eb="1">
      <t>クニ</t>
    </rPh>
    <rPh sb="1" eb="3">
      <t>カサン</t>
    </rPh>
    <rPh sb="3" eb="4">
      <t>トウ</t>
    </rPh>
    <rPh sb="5" eb="6">
      <t>ケイ</t>
    </rPh>
    <phoneticPr fontId="3"/>
  </si>
  <si>
    <t>区分</t>
    <rPh sb="0" eb="2">
      <t>クブン</t>
    </rPh>
    <phoneticPr fontId="3"/>
  </si>
  <si>
    <t>注１．対象者が月半ばで入退去した場合の月数については、当該月の日割計算を行い、小数点以下第2位まで算出すること。（小数点以下第3位を切り捨て。）</t>
    <rPh sb="0" eb="1">
      <t>チュウ</t>
    </rPh>
    <rPh sb="3" eb="6">
      <t>タイショウシャ</t>
    </rPh>
    <rPh sb="7" eb="8">
      <t>ツキ</t>
    </rPh>
    <rPh sb="8" eb="9">
      <t>ナカ</t>
    </rPh>
    <rPh sb="11" eb="12">
      <t>ニュウ</t>
    </rPh>
    <rPh sb="12" eb="14">
      <t>タイキョ</t>
    </rPh>
    <rPh sb="16" eb="18">
      <t>バアイ</t>
    </rPh>
    <rPh sb="19" eb="21">
      <t>ツキスウ</t>
    </rPh>
    <rPh sb="27" eb="29">
      <t>トウガイ</t>
    </rPh>
    <rPh sb="29" eb="30">
      <t>ツキ</t>
    </rPh>
    <rPh sb="31" eb="33">
      <t>ヒワリ</t>
    </rPh>
    <rPh sb="33" eb="35">
      <t>ケイサン</t>
    </rPh>
    <rPh sb="36" eb="37">
      <t>オコナ</t>
    </rPh>
    <rPh sb="39" eb="42">
      <t>ショウスウテン</t>
    </rPh>
    <rPh sb="42" eb="44">
      <t>イカ</t>
    </rPh>
    <rPh sb="44" eb="45">
      <t>ダイ</t>
    </rPh>
    <rPh sb="46" eb="47">
      <t>イ</t>
    </rPh>
    <rPh sb="49" eb="51">
      <t>サンシュツ</t>
    </rPh>
    <phoneticPr fontId="3"/>
  </si>
  <si>
    <t>区分５</t>
    <rPh sb="0" eb="2">
      <t>クブン</t>
    </rPh>
    <phoneticPr fontId="3"/>
  </si>
  <si>
    <t>区分６</t>
    <rPh sb="0" eb="2">
      <t>クブン</t>
    </rPh>
    <phoneticPr fontId="3"/>
  </si>
  <si>
    <t>（１）世話人配置【４：１】</t>
    <rPh sb="3" eb="5">
      <t>セワ</t>
    </rPh>
    <rPh sb="5" eb="6">
      <t>ニン</t>
    </rPh>
    <rPh sb="6" eb="8">
      <t>ハイチ</t>
    </rPh>
    <phoneticPr fontId="3"/>
  </si>
  <si>
    <t>（２）世話人配置【５：１】</t>
    <rPh sb="3" eb="5">
      <t>セワ</t>
    </rPh>
    <rPh sb="5" eb="6">
      <t>ニン</t>
    </rPh>
    <rPh sb="6" eb="8">
      <t>ハイチ</t>
    </rPh>
    <phoneticPr fontId="3"/>
  </si>
  <si>
    <t>（３）世話人配置【６：１】</t>
    <rPh sb="3" eb="5">
      <t>セワ</t>
    </rPh>
    <rPh sb="5" eb="6">
      <t>ニン</t>
    </rPh>
    <rPh sb="6" eb="8">
      <t>ハイチ</t>
    </rPh>
    <phoneticPr fontId="3"/>
  </si>
  <si>
    <t>法人名</t>
    <rPh sb="0" eb="2">
      <t>ホウジン</t>
    </rPh>
    <rPh sb="2" eb="3">
      <t>メイ</t>
    </rPh>
    <phoneticPr fontId="3"/>
  </si>
  <si>
    <t>１．補助金所要額</t>
    <rPh sb="2" eb="5">
      <t>ホジョキン</t>
    </rPh>
    <rPh sb="5" eb="8">
      <t>ショヨウガク</t>
    </rPh>
    <phoneticPr fontId="3"/>
  </si>
  <si>
    <t>定員</t>
    <rPh sb="0" eb="2">
      <t>テイイン</t>
    </rPh>
    <phoneticPr fontId="3"/>
  </si>
  <si>
    <t>入居者名</t>
    <rPh sb="0" eb="3">
      <t>ニュウキョシャ</t>
    </rPh>
    <rPh sb="3" eb="4">
      <t>メイ</t>
    </rPh>
    <phoneticPr fontId="3"/>
  </si>
  <si>
    <t>科　　　目</t>
    <rPh sb="0" eb="1">
      <t>カ</t>
    </rPh>
    <rPh sb="4" eb="5">
      <t>メ</t>
    </rPh>
    <phoneticPr fontId="3"/>
  </si>
  <si>
    <t>金　　額（全体　　名）</t>
    <rPh sb="0" eb="1">
      <t>キン</t>
    </rPh>
    <rPh sb="3" eb="4">
      <t>ガク</t>
    </rPh>
    <rPh sb="5" eb="7">
      <t>ゼンタイ</t>
    </rPh>
    <rPh sb="9" eb="10">
      <t>メイ</t>
    </rPh>
    <phoneticPr fontId="3"/>
  </si>
  <si>
    <t>金額（八街市　　名分）</t>
    <rPh sb="0" eb="2">
      <t>キンガク</t>
    </rPh>
    <rPh sb="3" eb="6">
      <t>ヤチマタシ</t>
    </rPh>
    <rPh sb="8" eb="9">
      <t>メイ</t>
    </rPh>
    <rPh sb="9" eb="10">
      <t>ブン</t>
    </rPh>
    <phoneticPr fontId="3"/>
  </si>
  <si>
    <t>備　　考</t>
    <rPh sb="0" eb="1">
      <t>トモ</t>
    </rPh>
    <rPh sb="3" eb="4">
      <t>コウ</t>
    </rPh>
    <phoneticPr fontId="3"/>
  </si>
  <si>
    <t>補助金収入</t>
    <rPh sb="0" eb="3">
      <t>ホジョキン</t>
    </rPh>
    <rPh sb="3" eb="5">
      <t>シュウニュウ</t>
    </rPh>
    <phoneticPr fontId="3"/>
  </si>
  <si>
    <t>グループホーム運営費補助金</t>
    <rPh sb="7" eb="10">
      <t>ウンエイヒ</t>
    </rPh>
    <rPh sb="10" eb="13">
      <t>ホジョキン</t>
    </rPh>
    <phoneticPr fontId="3"/>
  </si>
  <si>
    <t>自立支援給付費収入</t>
    <rPh sb="0" eb="2">
      <t>ジリツ</t>
    </rPh>
    <rPh sb="2" eb="4">
      <t>シエン</t>
    </rPh>
    <rPh sb="4" eb="7">
      <t>キュウフヒ</t>
    </rPh>
    <rPh sb="7" eb="9">
      <t>シュウニュウ</t>
    </rPh>
    <phoneticPr fontId="3"/>
  </si>
  <si>
    <t>上記以外の加算</t>
    <rPh sb="0" eb="2">
      <t>ジョウキ</t>
    </rPh>
    <rPh sb="2" eb="4">
      <t>イガイ</t>
    </rPh>
    <rPh sb="5" eb="7">
      <t>カサン</t>
    </rPh>
    <phoneticPr fontId="3"/>
  </si>
  <si>
    <t>①　　計</t>
    <rPh sb="3" eb="4">
      <t>ケイ</t>
    </rPh>
    <phoneticPr fontId="3"/>
  </si>
  <si>
    <t xml:space="preserve">利用者負担金収入
</t>
    <rPh sb="0" eb="3">
      <t>リヨウシャ</t>
    </rPh>
    <rPh sb="3" eb="6">
      <t>フタンキン</t>
    </rPh>
    <rPh sb="6" eb="8">
      <t>シュウニュウ</t>
    </rPh>
    <phoneticPr fontId="3"/>
  </si>
  <si>
    <t>家賃</t>
    <rPh sb="0" eb="2">
      <t>ヤチン</t>
    </rPh>
    <phoneticPr fontId="3"/>
  </si>
  <si>
    <t>本人から徴収している額</t>
    <rPh sb="0" eb="2">
      <t>ホンニン</t>
    </rPh>
    <rPh sb="4" eb="6">
      <t>チョウシュウ</t>
    </rPh>
    <rPh sb="10" eb="11">
      <t>ガク</t>
    </rPh>
    <phoneticPr fontId="3"/>
  </si>
  <si>
    <t>光熱水費</t>
    <rPh sb="0" eb="2">
      <t>コウネツ</t>
    </rPh>
    <rPh sb="2" eb="3">
      <t>スイ</t>
    </rPh>
    <rPh sb="3" eb="4">
      <t>ヒ</t>
    </rPh>
    <phoneticPr fontId="3"/>
  </si>
  <si>
    <t>食費</t>
    <rPh sb="0" eb="2">
      <t>ショクヒ</t>
    </rPh>
    <phoneticPr fontId="3"/>
  </si>
  <si>
    <t>②　　　　計</t>
    <rPh sb="5" eb="6">
      <t>ケイ</t>
    </rPh>
    <phoneticPr fontId="3"/>
  </si>
  <si>
    <t>①＋ ②　　計</t>
    <rPh sb="6" eb="7">
      <t>ケイ</t>
    </rPh>
    <phoneticPr fontId="3"/>
  </si>
  <si>
    <t>人件費</t>
    <rPh sb="0" eb="3">
      <t>ジンケンヒ</t>
    </rPh>
    <phoneticPr fontId="3"/>
  </si>
  <si>
    <t>事業費</t>
    <rPh sb="0" eb="3">
      <t>ジギョウヒ</t>
    </rPh>
    <phoneticPr fontId="3"/>
  </si>
  <si>
    <t>事務費</t>
    <rPh sb="0" eb="3">
      <t>ジムヒ</t>
    </rPh>
    <phoneticPr fontId="3"/>
  </si>
  <si>
    <t>③　　　計</t>
    <rPh sb="4" eb="5">
      <t>ケイ</t>
    </rPh>
    <phoneticPr fontId="3"/>
  </si>
  <si>
    <t>対象外経費</t>
    <rPh sb="0" eb="3">
      <t>タイショウガイ</t>
    </rPh>
    <rPh sb="3" eb="5">
      <t>ケイヒ</t>
    </rPh>
    <phoneticPr fontId="3"/>
  </si>
  <si>
    <t>④　　　　計</t>
    <rPh sb="5" eb="6">
      <t>ケイ</t>
    </rPh>
    <phoneticPr fontId="3"/>
  </si>
  <si>
    <t>③＋ ④　　計</t>
    <rPh sb="6" eb="7">
      <t>ケイ</t>
    </rPh>
    <phoneticPr fontId="3"/>
  </si>
  <si>
    <t>上記のとおり相違ないことを証明します。</t>
    <rPh sb="0" eb="2">
      <t>ジョウキ</t>
    </rPh>
    <rPh sb="6" eb="8">
      <t>ソウイ</t>
    </rPh>
    <rPh sb="13" eb="15">
      <t>ショウメイ</t>
    </rPh>
    <phoneticPr fontId="3"/>
  </si>
  <si>
    <t>所在地</t>
    <rPh sb="0" eb="3">
      <t>ショザイチ</t>
    </rPh>
    <phoneticPr fontId="3"/>
  </si>
  <si>
    <t>代表者名</t>
    <rPh sb="0" eb="3">
      <t>ダイヒョウシャ</t>
    </rPh>
    <rPh sb="3" eb="4">
      <t>メイ</t>
    </rPh>
    <phoneticPr fontId="3"/>
  </si>
  <si>
    <t>印</t>
    <rPh sb="0" eb="1">
      <t>イン</t>
    </rPh>
    <phoneticPr fontId="3"/>
  </si>
  <si>
    <t>連絡先・振込先・入居者一覧</t>
    <rPh sb="0" eb="3">
      <t>レンラクサキ</t>
    </rPh>
    <rPh sb="4" eb="7">
      <t>フリコミサキ</t>
    </rPh>
    <rPh sb="8" eb="11">
      <t>ニュウキョシャ</t>
    </rPh>
    <rPh sb="11" eb="13">
      <t>イチラン</t>
    </rPh>
    <phoneticPr fontId="3"/>
  </si>
  <si>
    <t>担当者</t>
    <rPh sb="0" eb="3">
      <t>タントウシャ</t>
    </rPh>
    <phoneticPr fontId="3"/>
  </si>
  <si>
    <t>電話番号</t>
    <rPh sb="0" eb="2">
      <t>デンワ</t>
    </rPh>
    <rPh sb="2" eb="4">
      <t>バンゴウ</t>
    </rPh>
    <phoneticPr fontId="3"/>
  </si>
  <si>
    <t>メールアドレス</t>
    <phoneticPr fontId="3"/>
  </si>
  <si>
    <t>フリガナ</t>
    <phoneticPr fontId="3"/>
  </si>
  <si>
    <t>口座名義</t>
    <rPh sb="0" eb="2">
      <t>コウザ</t>
    </rPh>
    <rPh sb="2" eb="4">
      <t>メイギ</t>
    </rPh>
    <phoneticPr fontId="3"/>
  </si>
  <si>
    <t>銀行名</t>
    <rPh sb="0" eb="3">
      <t>ギンコウメイ</t>
    </rPh>
    <phoneticPr fontId="3"/>
  </si>
  <si>
    <t>支店名</t>
    <rPh sb="0" eb="3">
      <t>シテンメイ</t>
    </rPh>
    <phoneticPr fontId="3"/>
  </si>
  <si>
    <t>種別</t>
    <rPh sb="0" eb="2">
      <t>シュベツ</t>
    </rPh>
    <phoneticPr fontId="3"/>
  </si>
  <si>
    <t>口座番号</t>
    <rPh sb="0" eb="2">
      <t>コウザ</t>
    </rPh>
    <rPh sb="2" eb="4">
      <t>バンゴウ</t>
    </rPh>
    <phoneticPr fontId="3"/>
  </si>
  <si>
    <t>法人名</t>
    <rPh sb="0" eb="2">
      <t>ホウジン</t>
    </rPh>
    <rPh sb="2" eb="3">
      <t>メイ</t>
    </rPh>
    <phoneticPr fontId="3"/>
  </si>
  <si>
    <t>代表者</t>
    <rPh sb="0" eb="3">
      <t>ダイヒョウシャ</t>
    </rPh>
    <phoneticPr fontId="3"/>
  </si>
  <si>
    <t>対象者氏名（複数記載可）</t>
    <rPh sb="0" eb="3">
      <t>タイショウシャ</t>
    </rPh>
    <rPh sb="3" eb="5">
      <t>シメイ</t>
    </rPh>
    <rPh sb="6" eb="8">
      <t>フクスウ</t>
    </rPh>
    <rPh sb="8" eb="10">
      <t>キサイ</t>
    </rPh>
    <rPh sb="10" eb="11">
      <t>カ</t>
    </rPh>
    <phoneticPr fontId="3"/>
  </si>
  <si>
    <t>備考</t>
    <rPh sb="0" eb="2">
      <t>ビコウ</t>
    </rPh>
    <phoneticPr fontId="3"/>
  </si>
  <si>
    <t>八街市グループホーム運営費補助金所要額調書　　　　　　　　　　　　　　　　　　　　</t>
    <rPh sb="0" eb="3">
      <t>ヤチマタシ</t>
    </rPh>
    <rPh sb="10" eb="13">
      <t>ウンエイヒ</t>
    </rPh>
    <rPh sb="13" eb="16">
      <t>ホジョキン</t>
    </rPh>
    <rPh sb="16" eb="19">
      <t>ショヨウガク</t>
    </rPh>
    <rPh sb="19" eb="21">
      <t>チョウショ</t>
    </rPh>
    <phoneticPr fontId="3"/>
  </si>
  <si>
    <t>記</t>
  </si>
  <si>
    <t>様式第3号(第8条の2第1項)</t>
  </si>
  <si>
    <t>　　八街市長　北村新司　様</t>
  </si>
  <si>
    <t>補助事業等変更（中止・廃止）承認申請書</t>
  </si>
  <si>
    <t>　１　変更（中止・廃止）の理由</t>
  </si>
  <si>
    <t>　３　変更の内容</t>
  </si>
  <si>
    <t>　４　変更後の経費の配分</t>
  </si>
  <si>
    <t>事　　　業　　　費</t>
  </si>
  <si>
    <t>負　　　　担　　　　区　　　　分</t>
  </si>
  <si>
    <t>市補助金等</t>
  </si>
  <si>
    <t>その他</t>
  </si>
  <si>
    <t>自己負担</t>
  </si>
  <si>
    <t>円</t>
  </si>
  <si>
    <t>　５　変更後の補助金等の額の算出基礎</t>
  </si>
  <si>
    <t>　６　変更後の補助事業等の期間　　　　年　　月　　日　～　　　　年　　月　　日</t>
  </si>
  <si>
    <t>　７　添附書類</t>
  </si>
  <si>
    <t>　　(１)　事業計画書</t>
  </si>
  <si>
    <t>　　(２)　収支予算書の写し</t>
  </si>
  <si>
    <t>　　(３)　そ　の　他（　　　　　　　　　　　　）</t>
  </si>
  <si>
    <t>　令和  年  月  日付け八街市指令第     号の   で補助金等の交付を決定された八街市障害者グループホーム運営費補助金事業について、下記のとおり変更（中止・廃止）したいので、八街市補助金等交付規則第８条の２第１項の規定により関係書類を添えて申請します。</t>
    <phoneticPr fontId="3"/>
  </si>
  <si>
    <t>氏名</t>
    <rPh sb="0" eb="2">
      <t>シメイ</t>
    </rPh>
    <phoneticPr fontId="3"/>
  </si>
  <si>
    <t>申請者　</t>
    <rPh sb="0" eb="3">
      <t>シンセイシャ</t>
    </rPh>
    <phoneticPr fontId="3"/>
  </si>
  <si>
    <t>　２　変更後の申請額　　　　　　　　　　　　金　　　　　　　　　　円</t>
    <phoneticPr fontId="3"/>
  </si>
  <si>
    <t>グループ
ホーム名</t>
    <rPh sb="8" eb="9">
      <t>メイ</t>
    </rPh>
    <phoneticPr fontId="3"/>
  </si>
  <si>
    <t>令和</t>
    <rPh sb="0" eb="2">
      <t>レイワ</t>
    </rPh>
    <phoneticPr fontId="3"/>
  </si>
  <si>
    <t>年度</t>
    <rPh sb="0" eb="2">
      <t>ネンド</t>
    </rPh>
    <phoneticPr fontId="3"/>
  </si>
  <si>
    <t>請求年度</t>
    <rPh sb="0" eb="2">
      <t>セイキュウ</t>
    </rPh>
    <rPh sb="2" eb="4">
      <t>ネンド</t>
    </rPh>
    <phoneticPr fontId="3"/>
  </si>
  <si>
    <t>様式第１号（第３条第１項）</t>
    <phoneticPr fontId="3"/>
  </si>
  <si>
    <t>八街市障害者グループホーム運営費補助金交付申請書</t>
    <phoneticPr fontId="3"/>
  </si>
  <si>
    <t>　八街市長　北村　新司　　様</t>
    <phoneticPr fontId="3"/>
  </si>
  <si>
    <t>　申請者　所在地　　</t>
    <phoneticPr fontId="3"/>
  </si>
  <si>
    <t>　名　称　　</t>
    <phoneticPr fontId="3"/>
  </si>
  <si>
    <t>　　　　代表者氏名　　</t>
    <phoneticPr fontId="3"/>
  </si>
  <si>
    <t>記</t>
    <rPh sb="0" eb="1">
      <t>キ</t>
    </rPh>
    <phoneticPr fontId="3"/>
  </si>
  <si>
    <t>１　交付申請額　　　金　　　　　　　　　　　　　円</t>
    <phoneticPr fontId="3"/>
  </si>
  <si>
    <t>２　八街市障害者グループホーム運営費補助金所要額調書（別紙）</t>
    <phoneticPr fontId="3"/>
  </si>
  <si>
    <t>３　歳入歳出予算書抄本</t>
    <phoneticPr fontId="3"/>
  </si>
  <si>
    <t>様式第４号（第12条第１項）</t>
    <phoneticPr fontId="3"/>
  </si>
  <si>
    <t>八街市障害者グループホーム運営費補助金実績報告書</t>
    <phoneticPr fontId="3"/>
  </si>
  <si>
    <t>１　八街市障害者グループホーム運営費補助金収支精算書（別紙）</t>
    <phoneticPr fontId="3"/>
  </si>
  <si>
    <t>２　歳入歳出決算（見込）書抄本</t>
    <phoneticPr fontId="3"/>
  </si>
  <si>
    <t>様式第６号（第15条）</t>
    <phoneticPr fontId="3"/>
  </si>
  <si>
    <t>八街市障害者グループホーム運営費補助金交付請求書</t>
    <phoneticPr fontId="3"/>
  </si>
  <si>
    <t>共同
生活
住居
定員</t>
    <phoneticPr fontId="3"/>
  </si>
  <si>
    <t>４人以下</t>
    <phoneticPr fontId="3"/>
  </si>
  <si>
    <t>５人</t>
    <phoneticPr fontId="3"/>
  </si>
  <si>
    <t>６人</t>
    <phoneticPr fontId="3"/>
  </si>
  <si>
    <t>コード</t>
    <phoneticPr fontId="3"/>
  </si>
  <si>
    <t>区分</t>
    <phoneticPr fontId="3"/>
  </si>
  <si>
    <t>世話人
配置</t>
    <rPh sb="0" eb="3">
      <t>セワニン</t>
    </rPh>
    <rPh sb="4" eb="6">
      <t>ハイチ</t>
    </rPh>
    <phoneticPr fontId="3"/>
  </si>
  <si>
    <t>非該当</t>
    <phoneticPr fontId="3"/>
  </si>
  <si>
    <t>区分等</t>
    <rPh sb="0" eb="2">
      <t>クブン</t>
    </rPh>
    <rPh sb="2" eb="3">
      <t>ナド</t>
    </rPh>
    <phoneticPr fontId="3"/>
  </si>
  <si>
    <t>級地</t>
    <rPh sb="0" eb="2">
      <t>キュウチ</t>
    </rPh>
    <phoneticPr fontId="3"/>
  </si>
  <si>
    <t>円</t>
    <rPh sb="0" eb="1">
      <t>エン</t>
    </rPh>
    <phoneticPr fontId="3"/>
  </si>
  <si>
    <t>金</t>
    <rPh sb="0" eb="1">
      <t>キン</t>
    </rPh>
    <phoneticPr fontId="3"/>
  </si>
  <si>
    <t>月</t>
    <rPh sb="0" eb="1">
      <t>ツキ</t>
    </rPh>
    <phoneticPr fontId="3"/>
  </si>
  <si>
    <t>日</t>
    <rPh sb="0" eb="1">
      <t>ヒ</t>
    </rPh>
    <phoneticPr fontId="3"/>
  </si>
  <si>
    <t>区分等変更</t>
    <rPh sb="0" eb="2">
      <t>クブン</t>
    </rPh>
    <rPh sb="2" eb="3">
      <t>ナド</t>
    </rPh>
    <rPh sb="3" eb="5">
      <t>ヘンコウ</t>
    </rPh>
    <phoneticPr fontId="3"/>
  </si>
  <si>
    <t>年度途中入居</t>
    <rPh sb="0" eb="2">
      <t>ネンド</t>
    </rPh>
    <rPh sb="2" eb="4">
      <t>トチュウ</t>
    </rPh>
    <rPh sb="4" eb="5">
      <t>ニュウ</t>
    </rPh>
    <rPh sb="5" eb="6">
      <t>キョ</t>
    </rPh>
    <phoneticPr fontId="3"/>
  </si>
  <si>
    <t>年度途中退居</t>
    <rPh sb="0" eb="2">
      <t>ネンド</t>
    </rPh>
    <rPh sb="4" eb="6">
      <t>タイキョ</t>
    </rPh>
    <phoneticPr fontId="3"/>
  </si>
  <si>
    <t>区分等変更の前日</t>
    <rPh sb="0" eb="3">
      <t>クブンナド</t>
    </rPh>
    <rPh sb="3" eb="5">
      <t>ヘンコウ</t>
    </rPh>
    <rPh sb="6" eb="8">
      <t>ゼンジツ</t>
    </rPh>
    <phoneticPr fontId="3"/>
  </si>
  <si>
    <t>①転き</t>
    <rPh sb="1" eb="2">
      <t>テン</t>
    </rPh>
    <phoneticPr fontId="3"/>
  </si>
  <si>
    <t>②転き</t>
    <rPh sb="1" eb="2">
      <t>テン</t>
    </rPh>
    <phoneticPr fontId="3"/>
  </si>
  <si>
    <t>①の日付</t>
    <rPh sb="2" eb="4">
      <t>ヒヅケ</t>
    </rPh>
    <phoneticPr fontId="3"/>
  </si>
  <si>
    <t>②の日付</t>
    <rPh sb="2" eb="4">
      <t>ヒヅケ</t>
    </rPh>
    <phoneticPr fontId="3"/>
  </si>
  <si>
    <t>○</t>
    <phoneticPr fontId="3"/>
  </si>
  <si>
    <t>当年</t>
    <rPh sb="0" eb="2">
      <t>トウネン</t>
    </rPh>
    <phoneticPr fontId="3"/>
  </si>
  <si>
    <t>翌年</t>
    <rPh sb="0" eb="2">
      <t>ヨクネン</t>
    </rPh>
    <phoneticPr fontId="3"/>
  </si>
  <si>
    <t xml:space="preserve">自
当初入所
</t>
    <rPh sb="0" eb="1">
      <t>ジ</t>
    </rPh>
    <rPh sb="2" eb="4">
      <t>トウショ</t>
    </rPh>
    <rPh sb="4" eb="6">
      <t>ニュウショ</t>
    </rPh>
    <phoneticPr fontId="3"/>
  </si>
  <si>
    <t xml:space="preserve">至
退所なし
</t>
    <rPh sb="0" eb="1">
      <t>イタ</t>
    </rPh>
    <rPh sb="2" eb="4">
      <t>タイショ</t>
    </rPh>
    <phoneticPr fontId="3"/>
  </si>
  <si>
    <t xml:space="preserve">自
入所日
変更日
</t>
    <rPh sb="0" eb="1">
      <t>ジ</t>
    </rPh>
    <rPh sb="2" eb="4">
      <t>ニュウショ</t>
    </rPh>
    <rPh sb="4" eb="5">
      <t>ビ</t>
    </rPh>
    <rPh sb="6" eb="8">
      <t>ヘンコウ</t>
    </rPh>
    <rPh sb="8" eb="9">
      <t>ビ</t>
    </rPh>
    <phoneticPr fontId="3"/>
  </si>
  <si>
    <t>（日割り）</t>
    <phoneticPr fontId="3"/>
  </si>
  <si>
    <t>初月</t>
    <rPh sb="0" eb="1">
      <t>ショ</t>
    </rPh>
    <rPh sb="1" eb="2">
      <t>ツキ</t>
    </rPh>
    <phoneticPr fontId="3"/>
  </si>
  <si>
    <t>間</t>
    <rPh sb="0" eb="1">
      <t>アイダ</t>
    </rPh>
    <phoneticPr fontId="3"/>
  </si>
  <si>
    <t>最終月</t>
    <rPh sb="0" eb="2">
      <t>サイシュウ</t>
    </rPh>
    <rPh sb="2" eb="3">
      <t>ツキ</t>
    </rPh>
    <phoneticPr fontId="3"/>
  </si>
  <si>
    <t>延べ月</t>
    <rPh sb="0" eb="1">
      <t>ノ</t>
    </rPh>
    <rPh sb="2" eb="3">
      <t>ツキ</t>
    </rPh>
    <phoneticPr fontId="3"/>
  </si>
  <si>
    <t xml:space="preserve">至
退所日
変更日前日
</t>
    <rPh sb="2" eb="4">
      <t>タイショ</t>
    </rPh>
    <rPh sb="4" eb="5">
      <t>ビ</t>
    </rPh>
    <rPh sb="6" eb="9">
      <t>ヘンコウビ</t>
    </rPh>
    <phoneticPr fontId="3"/>
  </si>
  <si>
    <t>八街市グループホーム運営費補助金精算書</t>
    <rPh sb="0" eb="3">
      <t>ヤチマタシ</t>
    </rPh>
    <rPh sb="10" eb="13">
      <t>ウンエイヒ</t>
    </rPh>
    <rPh sb="13" eb="16">
      <t>ホジョキン</t>
    </rPh>
    <rPh sb="16" eb="19">
      <t>セイサンショ</t>
    </rPh>
    <phoneticPr fontId="3"/>
  </si>
  <si>
    <t>注４．国加算の年間合計額と基準額の年間合計額を比較し、国加算の計が下回る場合が対象者となる。（月毎で下回る月があっても、年間合計で上回る場合は対象外）</t>
    <rPh sb="0" eb="1">
      <t>チュウ</t>
    </rPh>
    <rPh sb="3" eb="4">
      <t>クニ</t>
    </rPh>
    <rPh sb="4" eb="6">
      <t>カサン</t>
    </rPh>
    <rPh sb="7" eb="9">
      <t>ネンカン</t>
    </rPh>
    <rPh sb="9" eb="12">
      <t>ゴウケイガク</t>
    </rPh>
    <rPh sb="13" eb="16">
      <t>キジュンガク</t>
    </rPh>
    <rPh sb="17" eb="19">
      <t>ネンカン</t>
    </rPh>
    <rPh sb="19" eb="22">
      <t>ゴウケイガク</t>
    </rPh>
    <rPh sb="23" eb="25">
      <t>ヒカク</t>
    </rPh>
    <rPh sb="27" eb="28">
      <t>クニ</t>
    </rPh>
    <rPh sb="28" eb="30">
      <t>カサン</t>
    </rPh>
    <rPh sb="31" eb="32">
      <t>ケイ</t>
    </rPh>
    <rPh sb="33" eb="35">
      <t>シタマワ</t>
    </rPh>
    <rPh sb="36" eb="38">
      <t>バアイ</t>
    </rPh>
    <rPh sb="39" eb="42">
      <t>タイショウシャ</t>
    </rPh>
    <rPh sb="47" eb="49">
      <t>ツキゴト</t>
    </rPh>
    <rPh sb="50" eb="52">
      <t>シタマワ</t>
    </rPh>
    <rPh sb="53" eb="54">
      <t>ツキ</t>
    </rPh>
    <rPh sb="60" eb="62">
      <t>ネンカン</t>
    </rPh>
    <rPh sb="62" eb="64">
      <t>ゴウケイ</t>
    </rPh>
    <rPh sb="65" eb="67">
      <t>ウワマワ</t>
    </rPh>
    <rPh sb="68" eb="70">
      <t>バアイ</t>
    </rPh>
    <rPh sb="71" eb="74">
      <t>タイショウガイ</t>
    </rPh>
    <phoneticPr fontId="3"/>
  </si>
  <si>
    <t>名</t>
    <rPh sb="0" eb="1">
      <t>メイ</t>
    </rPh>
    <phoneticPr fontId="3"/>
  </si>
  <si>
    <r>
      <rPr>
        <sz val="11"/>
        <color rgb="FFFF0000"/>
        <rFont val="UD デジタル 教科書体 N-B"/>
        <family val="1"/>
        <charset val="128"/>
      </rPr>
      <t>２</t>
    </r>
    <r>
      <rPr>
        <sz val="11"/>
        <rFont val="UD デジタル 教科書体 N-B"/>
        <family val="1"/>
        <charset val="128"/>
      </rPr>
      <t>振込口座</t>
    </r>
    <rPh sb="1" eb="3">
      <t>フリコミ</t>
    </rPh>
    <rPh sb="3" eb="5">
      <t>コウザ</t>
    </rPh>
    <phoneticPr fontId="3"/>
  </si>
  <si>
    <r>
      <rPr>
        <sz val="11"/>
        <color rgb="FFFF0000"/>
        <rFont val="UD デジタル 教科書体 N-B"/>
        <family val="1"/>
        <charset val="128"/>
      </rPr>
      <t>１</t>
    </r>
    <r>
      <rPr>
        <sz val="11"/>
        <rFont val="UD デジタル 教科書体 N-B"/>
        <family val="1"/>
        <charset val="128"/>
      </rPr>
      <t>連絡先</t>
    </r>
    <rPh sb="1" eb="4">
      <t>レンラクサキ</t>
    </rPh>
    <phoneticPr fontId="3"/>
  </si>
  <si>
    <r>
      <rPr>
        <sz val="11"/>
        <color rgb="FFFF0000"/>
        <rFont val="UD デジタル 教科書体 N-B"/>
        <family val="1"/>
        <charset val="128"/>
      </rPr>
      <t>３</t>
    </r>
    <r>
      <rPr>
        <sz val="11"/>
        <rFont val="UD デジタル 教科書体 N-B"/>
        <family val="1"/>
        <charset val="128"/>
      </rPr>
      <t>対象者</t>
    </r>
    <rPh sb="1" eb="4">
      <t>タイショウシャ</t>
    </rPh>
    <phoneticPr fontId="3"/>
  </si>
  <si>
    <r>
      <t xml:space="preserve">内容変更
</t>
    </r>
    <r>
      <rPr>
        <sz val="8"/>
        <rFont val="UD デジタル 教科書体 N-B"/>
        <family val="1"/>
        <charset val="128"/>
      </rPr>
      <t>(該当する転きに○をして、日付を記入)</t>
    </r>
    <rPh sb="0" eb="2">
      <t>ナイヨウ</t>
    </rPh>
    <rPh sb="2" eb="4">
      <t>ヘンコウ</t>
    </rPh>
    <rPh sb="6" eb="8">
      <t>ガイトウ</t>
    </rPh>
    <rPh sb="10" eb="11">
      <t>テン</t>
    </rPh>
    <rPh sb="18" eb="20">
      <t>ヒヅケ</t>
    </rPh>
    <rPh sb="21" eb="23">
      <t>キニュウ</t>
    </rPh>
    <phoneticPr fontId="3"/>
  </si>
  <si>
    <t>障害
支援区分</t>
    <rPh sb="0" eb="2">
      <t>ショウガイ</t>
    </rPh>
    <rPh sb="3" eb="5">
      <t>シエン</t>
    </rPh>
    <rPh sb="5" eb="7">
      <t>クブン</t>
    </rPh>
    <phoneticPr fontId="3"/>
  </si>
  <si>
    <t>※①＋②と③＋④の計が一致するようにして下さい</t>
    <rPh sb="11" eb="13">
      <t>イッチ</t>
    </rPh>
    <phoneticPr fontId="3"/>
  </si>
  <si>
    <t>注３．「国加算等の計」の欄には、共同生活援助サービス費、入院時支援特別加算、長期入院時支援特別加算、帰宅時支援加算、長期帰宅時支援加算の合計額を記入すること。</t>
    <rPh sb="0" eb="1">
      <t>チュウ</t>
    </rPh>
    <rPh sb="4" eb="5">
      <t>クニ</t>
    </rPh>
    <rPh sb="5" eb="7">
      <t>カサン</t>
    </rPh>
    <rPh sb="7" eb="8">
      <t>トウ</t>
    </rPh>
    <rPh sb="9" eb="10">
      <t>ケイ</t>
    </rPh>
    <rPh sb="12" eb="13">
      <t>ラン</t>
    </rPh>
    <rPh sb="16" eb="22">
      <t>キョウドウセイカツエンジョ</t>
    </rPh>
    <rPh sb="26" eb="27">
      <t>ヒ</t>
    </rPh>
    <rPh sb="28" eb="31">
      <t>ニュウインジ</t>
    </rPh>
    <rPh sb="31" eb="33">
      <t>シエン</t>
    </rPh>
    <rPh sb="33" eb="35">
      <t>トクベツ</t>
    </rPh>
    <rPh sb="35" eb="37">
      <t>カサン</t>
    </rPh>
    <rPh sb="38" eb="40">
      <t>チョウキ</t>
    </rPh>
    <rPh sb="40" eb="43">
      <t>ニュウインジ</t>
    </rPh>
    <rPh sb="43" eb="45">
      <t>シエン</t>
    </rPh>
    <rPh sb="45" eb="47">
      <t>トクベツ</t>
    </rPh>
    <rPh sb="47" eb="49">
      <t>カサン</t>
    </rPh>
    <rPh sb="50" eb="53">
      <t>キタクジ</t>
    </rPh>
    <rPh sb="53" eb="55">
      <t>シエン</t>
    </rPh>
    <rPh sb="55" eb="57">
      <t>カサン</t>
    </rPh>
    <rPh sb="58" eb="60">
      <t>チョウキ</t>
    </rPh>
    <rPh sb="60" eb="63">
      <t>キタクジ</t>
    </rPh>
    <rPh sb="63" eb="65">
      <t>シエン</t>
    </rPh>
    <rPh sb="65" eb="67">
      <t>カサン</t>
    </rPh>
    <rPh sb="68" eb="70">
      <t>ゴウケイ</t>
    </rPh>
    <rPh sb="70" eb="71">
      <t>ガク</t>
    </rPh>
    <rPh sb="72" eb="74">
      <t>キニュウ</t>
    </rPh>
    <phoneticPr fontId="3"/>
  </si>
  <si>
    <t>注２．区分の適用は月の初日の世話人配置、定員、障害支援区分によるものとする。</t>
    <rPh sb="0" eb="1">
      <t>チュウ</t>
    </rPh>
    <rPh sb="3" eb="5">
      <t>クブン</t>
    </rPh>
    <rPh sb="6" eb="8">
      <t>テキヨウ</t>
    </rPh>
    <rPh sb="9" eb="10">
      <t>ツキ</t>
    </rPh>
    <rPh sb="11" eb="13">
      <t>ショニチ</t>
    </rPh>
    <rPh sb="14" eb="16">
      <t>セワ</t>
    </rPh>
    <rPh sb="16" eb="17">
      <t>ニン</t>
    </rPh>
    <rPh sb="17" eb="19">
      <t>ハイチ</t>
    </rPh>
    <rPh sb="20" eb="22">
      <t>テイイン</t>
    </rPh>
    <rPh sb="23" eb="25">
      <t>ショウガイ</t>
    </rPh>
    <rPh sb="25" eb="27">
      <t>シエン</t>
    </rPh>
    <rPh sb="27" eb="29">
      <t>クブン</t>
    </rPh>
    <phoneticPr fontId="3"/>
  </si>
  <si>
    <t>収入</t>
    <rPh sb="0" eb="2">
      <t>シュウニュウ</t>
    </rPh>
    <phoneticPr fontId="3"/>
  </si>
  <si>
    <t>支出</t>
    <rPh sb="0" eb="2">
      <t>シシュツ</t>
    </rPh>
    <phoneticPr fontId="3"/>
  </si>
  <si>
    <t>対象収入</t>
    <rPh sb="0" eb="2">
      <t>タイショウ</t>
    </rPh>
    <rPh sb="2" eb="4">
      <t>シュウニュウ</t>
    </rPh>
    <phoneticPr fontId="3"/>
  </si>
  <si>
    <t>対象外収入</t>
    <rPh sb="0" eb="2">
      <t>タイショウ</t>
    </rPh>
    <rPh sb="2" eb="3">
      <t>ガイ</t>
    </rPh>
    <rPh sb="3" eb="5">
      <t>シュウニュウ</t>
    </rPh>
    <phoneticPr fontId="3"/>
  </si>
  <si>
    <t>名称</t>
    <rPh sb="0" eb="2">
      <t>メイショウ</t>
    </rPh>
    <phoneticPr fontId="3"/>
  </si>
  <si>
    <t>寄付金</t>
    <rPh sb="0" eb="3">
      <t>キフキン</t>
    </rPh>
    <phoneticPr fontId="3"/>
  </si>
  <si>
    <t>名</t>
    <rPh sb="0" eb="1">
      <t>メイ</t>
    </rPh>
    <phoneticPr fontId="3"/>
  </si>
  <si>
    <t>●相手方区分</t>
    <rPh sb="1" eb="4">
      <t>アイテカタ</t>
    </rPh>
    <rPh sb="4" eb="6">
      <t>クブン</t>
    </rPh>
    <phoneticPr fontId="3"/>
  </si>
  <si>
    <t>●相手方名称</t>
    <rPh sb="1" eb="4">
      <t>アイテカタ</t>
    </rPh>
    <rPh sb="4" eb="6">
      <t>メイショウ</t>
    </rPh>
    <phoneticPr fontId="3"/>
  </si>
  <si>
    <t>●相手方カナ名称</t>
    <rPh sb="1" eb="4">
      <t>アイテカタ</t>
    </rPh>
    <rPh sb="6" eb="8">
      <t>メイショウ</t>
    </rPh>
    <phoneticPr fontId="3"/>
  </si>
  <si>
    <t>金額</t>
    <rPh sb="0" eb="2">
      <t>キンガク</t>
    </rPh>
    <phoneticPr fontId="3"/>
  </si>
  <si>
    <t>郵便番号</t>
    <rPh sb="0" eb="2">
      <t>ユウビン</t>
    </rPh>
    <rPh sb="2" eb="4">
      <t>バンゴウ</t>
    </rPh>
    <phoneticPr fontId="3"/>
  </si>
  <si>
    <t>住所１</t>
    <rPh sb="0" eb="2">
      <t>ジュウショ</t>
    </rPh>
    <phoneticPr fontId="3"/>
  </si>
  <si>
    <t>●住所２</t>
    <rPh sb="1" eb="3">
      <t>ジュウショ</t>
    </rPh>
    <phoneticPr fontId="3"/>
  </si>
  <si>
    <t>住所３</t>
    <rPh sb="0" eb="2">
      <t>ジュウショ</t>
    </rPh>
    <phoneticPr fontId="3"/>
  </si>
  <si>
    <t>住所４</t>
    <rPh sb="0" eb="2">
      <t>ジュウショ</t>
    </rPh>
    <phoneticPr fontId="3"/>
  </si>
  <si>
    <t>番地</t>
    <rPh sb="0" eb="2">
      <t>バンチ</t>
    </rPh>
    <phoneticPr fontId="3"/>
  </si>
  <si>
    <t>方書き</t>
    <rPh sb="0" eb="1">
      <t>カタ</t>
    </rPh>
    <rPh sb="1" eb="2">
      <t>ガ</t>
    </rPh>
    <phoneticPr fontId="3"/>
  </si>
  <si>
    <t>（●）金融機関コード</t>
    <rPh sb="3" eb="5">
      <t>キンユウ</t>
    </rPh>
    <rPh sb="5" eb="7">
      <t>キカン</t>
    </rPh>
    <phoneticPr fontId="3"/>
  </si>
  <si>
    <t>（●）本支店コード</t>
    <rPh sb="3" eb="6">
      <t>ホンシテン</t>
    </rPh>
    <phoneticPr fontId="3"/>
  </si>
  <si>
    <t>金融機関名</t>
    <rPh sb="0" eb="2">
      <t>キンユウ</t>
    </rPh>
    <rPh sb="2" eb="4">
      <t>キカン</t>
    </rPh>
    <rPh sb="4" eb="5">
      <t>メイ</t>
    </rPh>
    <phoneticPr fontId="3"/>
  </si>
  <si>
    <t>本支店名</t>
    <rPh sb="0" eb="3">
      <t>ホンシテン</t>
    </rPh>
    <rPh sb="3" eb="4">
      <t>メイ</t>
    </rPh>
    <phoneticPr fontId="3"/>
  </si>
  <si>
    <t>（●）預金種別</t>
    <rPh sb="3" eb="5">
      <t>ヨキン</t>
    </rPh>
    <rPh sb="5" eb="7">
      <t>シュベツ</t>
    </rPh>
    <phoneticPr fontId="3"/>
  </si>
  <si>
    <t>（●）口座番号</t>
    <rPh sb="3" eb="5">
      <t>コウザ</t>
    </rPh>
    <rPh sb="5" eb="7">
      <t>バンゴウ</t>
    </rPh>
    <phoneticPr fontId="3"/>
  </si>
  <si>
    <t>口座摘要</t>
    <rPh sb="0" eb="2">
      <t>コウザ</t>
    </rPh>
    <rPh sb="2" eb="4">
      <t>テキヨウ</t>
    </rPh>
    <phoneticPr fontId="3"/>
  </si>
  <si>
    <t>（●）口座名義人カナ</t>
    <rPh sb="3" eb="5">
      <t>コウザ</t>
    </rPh>
    <rPh sb="5" eb="8">
      <t>メイギニン</t>
    </rPh>
    <phoneticPr fontId="3"/>
  </si>
  <si>
    <t>1</t>
    <phoneticPr fontId="3"/>
  </si>
  <si>
    <t>※以降のご連絡はメールでお送り致します。
　確実に受信確認のできるメールアドレスでお願いします。</t>
    <rPh sb="1" eb="3">
      <t>イコウ</t>
    </rPh>
    <rPh sb="5" eb="7">
      <t>レンラク</t>
    </rPh>
    <rPh sb="13" eb="14">
      <t>オク</t>
    </rPh>
    <rPh sb="15" eb="16">
      <t>イタ</t>
    </rPh>
    <rPh sb="22" eb="24">
      <t>カクジツ</t>
    </rPh>
    <rPh sb="25" eb="27">
      <t>ジュシン</t>
    </rPh>
    <rPh sb="27" eb="29">
      <t>カクニン</t>
    </rPh>
    <rPh sb="42" eb="43">
      <t>ネガ</t>
    </rPh>
    <phoneticPr fontId="3"/>
  </si>
  <si>
    <t>所在地郵便番号</t>
    <rPh sb="0" eb="3">
      <t>ショザイチ</t>
    </rPh>
    <rPh sb="3" eb="7">
      <t>ユウビンバンゴウ</t>
    </rPh>
    <phoneticPr fontId="3"/>
  </si>
  <si>
    <t>グループホーム運営費補助金の作成について</t>
    <rPh sb="7" eb="10">
      <t>ウンエイヒ</t>
    </rPh>
    <rPh sb="10" eb="13">
      <t>ホジョキン</t>
    </rPh>
    <rPh sb="14" eb="16">
      <t>サクセイ</t>
    </rPh>
    <phoneticPr fontId="3"/>
  </si>
  <si>
    <t>①基本情報</t>
    <rPh sb="1" eb="3">
      <t>キホン</t>
    </rPh>
    <rPh sb="3" eb="5">
      <t>ジョウホウ</t>
    </rPh>
    <phoneticPr fontId="3"/>
  </si>
  <si>
    <t>②収支予算書</t>
    <rPh sb="1" eb="3">
      <t>シュウシ</t>
    </rPh>
    <rPh sb="3" eb="6">
      <t>ヨサンショ</t>
    </rPh>
    <phoneticPr fontId="3"/>
  </si>
  <si>
    <t>③所要額</t>
    <rPh sb="1" eb="4">
      <t>ショヨウガク</t>
    </rPh>
    <phoneticPr fontId="3"/>
  </si>
  <si>
    <t>④交付申請書</t>
    <rPh sb="1" eb="3">
      <t>コウフ</t>
    </rPh>
    <rPh sb="3" eb="6">
      <t>シンセイショ</t>
    </rPh>
    <phoneticPr fontId="3"/>
  </si>
  <si>
    <t>⑤収支決算書</t>
    <rPh sb="1" eb="3">
      <t>シュウシ</t>
    </rPh>
    <rPh sb="3" eb="6">
      <t>ケッサンショ</t>
    </rPh>
    <phoneticPr fontId="3"/>
  </si>
  <si>
    <t>⑥精算書</t>
    <rPh sb="1" eb="4">
      <t>セイサンショ</t>
    </rPh>
    <phoneticPr fontId="3"/>
  </si>
  <si>
    <t>⑦実績報告書</t>
    <rPh sb="1" eb="3">
      <t>ジッセキ</t>
    </rPh>
    <rPh sb="3" eb="6">
      <t>ホウコクショ</t>
    </rPh>
    <phoneticPr fontId="3"/>
  </si>
  <si>
    <t>⑧請求書</t>
    <rPh sb="1" eb="4">
      <t>セイキュウショ</t>
    </rPh>
    <phoneticPr fontId="3"/>
  </si>
  <si>
    <t>⑨変更申請書</t>
    <rPh sb="1" eb="3">
      <t>ヘンコウ</t>
    </rPh>
    <rPh sb="3" eb="6">
      <t>シンセイショ</t>
    </rPh>
    <phoneticPr fontId="3"/>
  </si>
  <si>
    <t>１．作業開始前に「コンテンツの有効化」ボタンをクリックしてください。（「コンテンツの有効化」ボタンが表示されない場合は対応いただく必要はありません。）</t>
    <phoneticPr fontId="3"/>
  </si>
  <si>
    <t>３．今後のやりとりは、このエクセルファイルを用いてメールで行います。あらかじめ関数を挿入しているセルがありますので、入力の際は関数の削除がないよう留意してください。</t>
    <rPh sb="2" eb="4">
      <t>コンゴ</t>
    </rPh>
    <rPh sb="22" eb="23">
      <t>モチ</t>
    </rPh>
    <rPh sb="29" eb="30">
      <t>オコナ</t>
    </rPh>
    <rPh sb="39" eb="41">
      <t>カンスウ</t>
    </rPh>
    <rPh sb="42" eb="44">
      <t>ソウニュウ</t>
    </rPh>
    <rPh sb="58" eb="60">
      <t>ニュウリョク</t>
    </rPh>
    <rPh sb="61" eb="62">
      <t>サイ</t>
    </rPh>
    <rPh sb="63" eb="65">
      <t>カンスウ</t>
    </rPh>
    <rPh sb="66" eb="68">
      <t>サクジョ</t>
    </rPh>
    <rPh sb="73" eb="75">
      <t>リュウイ</t>
    </rPh>
    <phoneticPr fontId="3"/>
  </si>
  <si>
    <t>５．実績報告および請求時に必要なもの（セルの色は、シートの色と同じです）</t>
    <rPh sb="2" eb="4">
      <t>ジッセキ</t>
    </rPh>
    <rPh sb="4" eb="6">
      <t>ホウコク</t>
    </rPh>
    <rPh sb="9" eb="12">
      <t>セイキュウジ</t>
    </rPh>
    <rPh sb="13" eb="15">
      <t>ヒツヨウ</t>
    </rPh>
    <phoneticPr fontId="3"/>
  </si>
  <si>
    <t>６．所要額調査時と実績報告時において請求金額が変更となった場合に必要なもの（セルの色は、シートの色と同じです）</t>
    <rPh sb="2" eb="5">
      <t>ショヨウガク</t>
    </rPh>
    <rPh sb="5" eb="8">
      <t>チョウサジ</t>
    </rPh>
    <rPh sb="9" eb="11">
      <t>ジッセキ</t>
    </rPh>
    <rPh sb="11" eb="13">
      <t>ホウコク</t>
    </rPh>
    <rPh sb="13" eb="14">
      <t>ジ</t>
    </rPh>
    <rPh sb="18" eb="20">
      <t>セイキュウ</t>
    </rPh>
    <rPh sb="20" eb="22">
      <t>キンガク</t>
    </rPh>
    <rPh sb="23" eb="25">
      <t>ヘンコウ</t>
    </rPh>
    <rPh sb="29" eb="31">
      <t>バアイ</t>
    </rPh>
    <rPh sb="32" eb="34">
      <t>ヒツヨウ</t>
    </rPh>
    <phoneticPr fontId="3"/>
  </si>
  <si>
    <t>対象者入力</t>
    <rPh sb="0" eb="3">
      <t>タイショウシャ</t>
    </rPh>
    <rPh sb="3" eb="5">
      <t>ニュウリョク</t>
    </rPh>
    <phoneticPr fontId="3"/>
  </si>
  <si>
    <t>７．</t>
    <phoneticPr fontId="3"/>
  </si>
  <si>
    <t>　平素は、八街市の障害福祉にご理解、ご協力を賜りましてありがとうございます。</t>
    <phoneticPr fontId="3"/>
  </si>
  <si>
    <t>　グループホーム運営費補助金の作成要領について、下記のとおりまとめましたので、作成前にご一読くださいますようお願いします。</t>
    <rPh sb="8" eb="11">
      <t>ウンエイヒ</t>
    </rPh>
    <rPh sb="11" eb="14">
      <t>ホジョキン</t>
    </rPh>
    <rPh sb="15" eb="17">
      <t>サクセイ</t>
    </rPh>
    <rPh sb="17" eb="19">
      <t>ヨウリョウ</t>
    </rPh>
    <rPh sb="24" eb="26">
      <t>カキ</t>
    </rPh>
    <rPh sb="39" eb="41">
      <t>サクセイ</t>
    </rPh>
    <rPh sb="41" eb="42">
      <t>マエ</t>
    </rPh>
    <rPh sb="44" eb="46">
      <t>イチドク</t>
    </rPh>
    <rPh sb="55" eb="56">
      <t>ネガ</t>
    </rPh>
    <phoneticPr fontId="3"/>
  </si>
  <si>
    <t>４．交付申請の際に入力が必要なもの（セルの色は、シートの色と同じです）</t>
    <rPh sb="2" eb="4">
      <t>コウフ</t>
    </rPh>
    <rPh sb="4" eb="6">
      <t>シンセイ</t>
    </rPh>
    <rPh sb="7" eb="8">
      <t>サイ</t>
    </rPh>
    <rPh sb="9" eb="11">
      <t>ニュウリョク</t>
    </rPh>
    <rPh sb="12" eb="14">
      <t>ヒツヨウ</t>
    </rPh>
    <rPh sb="21" eb="22">
      <t>イロ</t>
    </rPh>
    <rPh sb="28" eb="29">
      <t>イロ</t>
    </rPh>
    <rPh sb="30" eb="31">
      <t>オナ</t>
    </rPh>
    <phoneticPr fontId="3"/>
  </si>
  <si>
    <t>受給者証番号</t>
  </si>
  <si>
    <t>利用者名</t>
  </si>
  <si>
    <t>事業所番号</t>
  </si>
  <si>
    <t>事業所名</t>
  </si>
  <si>
    <t>補助基準単価の合計</t>
  </si>
  <si>
    <t>提供年月</t>
  </si>
  <si>
    <t>定員</t>
  </si>
  <si>
    <t>区分</t>
  </si>
  <si>
    <t>利用
日数</t>
  </si>
  <si>
    <t>共同生活援助
サービス費
（単位）</t>
  </si>
  <si>
    <t>入院時支援
特別加算
（単位）</t>
  </si>
  <si>
    <t>長期入院時
支援特別加算（単位）</t>
  </si>
  <si>
    <t>帰宅時
支援加算
（単位）</t>
  </si>
  <si>
    <t>長期帰宅時
支援加算
（単位）</t>
  </si>
  <si>
    <t>合計
単位数</t>
  </si>
  <si>
    <t>給地
区分</t>
  </si>
  <si>
    <t>合計</t>
  </si>
  <si>
    <t>補助基準単価</t>
  </si>
  <si>
    <t>国加算の計</t>
  </si>
  <si>
    <r>
      <rPr>
        <sz val="11"/>
        <rFont val="ＭＳ Ｐゴシック"/>
        <family val="3"/>
        <charset val="128"/>
      </rPr>
      <t>4</t>
    </r>
    <r>
      <rPr>
        <sz val="11"/>
        <color rgb="FF000000"/>
        <rFont val="DejaVu Sans"/>
        <family val="2"/>
      </rPr>
      <t>月</t>
    </r>
  </si>
  <si>
    <r>
      <rPr>
        <sz val="11"/>
        <rFont val="ＭＳ Ｐゴシック"/>
        <family val="3"/>
        <charset val="128"/>
      </rPr>
      <t>5</t>
    </r>
    <r>
      <rPr>
        <sz val="11"/>
        <color rgb="FF000000"/>
        <rFont val="DejaVu Sans"/>
        <family val="2"/>
      </rPr>
      <t>月</t>
    </r>
  </si>
  <si>
    <r>
      <rPr>
        <sz val="11"/>
        <rFont val="ＭＳ Ｐゴシック"/>
        <family val="3"/>
        <charset val="128"/>
      </rPr>
      <t>6</t>
    </r>
    <r>
      <rPr>
        <sz val="11"/>
        <color rgb="FF000000"/>
        <rFont val="DejaVu Sans"/>
        <family val="2"/>
      </rPr>
      <t>月</t>
    </r>
  </si>
  <si>
    <r>
      <rPr>
        <sz val="11"/>
        <rFont val="ＭＳ Ｐゴシック"/>
        <family val="3"/>
        <charset val="128"/>
      </rPr>
      <t>7</t>
    </r>
    <r>
      <rPr>
        <sz val="11"/>
        <color rgb="FF000000"/>
        <rFont val="DejaVu Sans"/>
        <family val="2"/>
      </rPr>
      <t>月</t>
    </r>
  </si>
  <si>
    <r>
      <rPr>
        <sz val="11"/>
        <rFont val="ＭＳ Ｐゴシック"/>
        <family val="3"/>
        <charset val="128"/>
      </rPr>
      <t>8</t>
    </r>
    <r>
      <rPr>
        <sz val="11"/>
        <color rgb="FF000000"/>
        <rFont val="DejaVu Sans"/>
        <family val="2"/>
      </rPr>
      <t>月</t>
    </r>
  </si>
  <si>
    <r>
      <rPr>
        <sz val="11"/>
        <rFont val="ＭＳ Ｐゴシック"/>
        <family val="3"/>
        <charset val="128"/>
      </rPr>
      <t>9</t>
    </r>
    <r>
      <rPr>
        <sz val="11"/>
        <color rgb="FF000000"/>
        <rFont val="DejaVu Sans"/>
        <family val="2"/>
      </rPr>
      <t>月</t>
    </r>
  </si>
  <si>
    <r>
      <rPr>
        <sz val="11"/>
        <rFont val="ＭＳ Ｐゴシック"/>
        <family val="3"/>
        <charset val="128"/>
      </rPr>
      <t>10</t>
    </r>
    <r>
      <rPr>
        <sz val="11"/>
        <color rgb="FF000000"/>
        <rFont val="DejaVu Sans"/>
        <family val="2"/>
      </rPr>
      <t>月</t>
    </r>
  </si>
  <si>
    <r>
      <rPr>
        <sz val="11"/>
        <rFont val="ＭＳ Ｐゴシック"/>
        <family val="3"/>
        <charset val="128"/>
      </rPr>
      <t>11</t>
    </r>
    <r>
      <rPr>
        <sz val="11"/>
        <color rgb="FF000000"/>
        <rFont val="DejaVu Sans"/>
        <family val="2"/>
      </rPr>
      <t>月</t>
    </r>
  </si>
  <si>
    <r>
      <rPr>
        <sz val="11"/>
        <rFont val="ＭＳ Ｐゴシック"/>
        <family val="3"/>
        <charset val="128"/>
      </rPr>
      <t>12</t>
    </r>
    <r>
      <rPr>
        <sz val="11"/>
        <color rgb="FF000000"/>
        <rFont val="DejaVu Sans"/>
        <family val="2"/>
      </rPr>
      <t>月</t>
    </r>
  </si>
  <si>
    <r>
      <rPr>
        <sz val="11"/>
        <rFont val="ＭＳ Ｐゴシック"/>
        <family val="3"/>
        <charset val="128"/>
      </rPr>
      <t>1</t>
    </r>
    <r>
      <rPr>
        <sz val="11"/>
        <color rgb="FF000000"/>
        <rFont val="DejaVu Sans"/>
        <family val="2"/>
      </rPr>
      <t>月</t>
    </r>
  </si>
  <si>
    <r>
      <rPr>
        <sz val="11"/>
        <rFont val="ＭＳ Ｐゴシック"/>
        <family val="3"/>
        <charset val="128"/>
      </rPr>
      <t>2</t>
    </r>
    <r>
      <rPr>
        <sz val="11"/>
        <color rgb="FF000000"/>
        <rFont val="DejaVu Sans"/>
        <family val="2"/>
      </rPr>
      <t>月</t>
    </r>
  </si>
  <si>
    <r>
      <rPr>
        <sz val="11"/>
        <rFont val="ＭＳ Ｐゴシック"/>
        <family val="3"/>
        <charset val="128"/>
      </rPr>
      <t>3</t>
    </r>
    <r>
      <rPr>
        <sz val="11"/>
        <color rgb="FF000000"/>
        <rFont val="DejaVu Sans"/>
        <family val="2"/>
      </rPr>
      <t>月</t>
    </r>
  </si>
  <si>
    <r>
      <rPr>
        <sz val="11"/>
        <color rgb="FF000000"/>
        <rFont val="DejaVu Sans"/>
        <family val="2"/>
      </rPr>
      <t>別表（第</t>
    </r>
    <r>
      <rPr>
        <sz val="11"/>
        <color rgb="FF000000"/>
        <rFont val="ＭＳ 明朝"/>
        <family val="1"/>
      </rPr>
      <t>5</t>
    </r>
    <r>
      <rPr>
        <sz val="11"/>
        <color rgb="FF000000"/>
        <rFont val="DejaVu Sans"/>
        <family val="2"/>
      </rPr>
      <t>条第</t>
    </r>
    <r>
      <rPr>
        <sz val="11"/>
        <color rgb="FF000000"/>
        <rFont val="ＭＳ 明朝"/>
        <family val="1"/>
      </rPr>
      <t>1</t>
    </r>
    <r>
      <rPr>
        <sz val="11"/>
        <color rgb="FF000000"/>
        <rFont val="DejaVu Sans"/>
        <family val="2"/>
      </rPr>
      <t>項）</t>
    </r>
  </si>
  <si>
    <t>障害支援区分</t>
  </si>
  <si>
    <t>（入居者１人当たり月額）</t>
  </si>
  <si>
    <r>
      <rPr>
        <sz val="11"/>
        <color rgb="FF000000"/>
        <rFont val="ＭＳ 明朝"/>
        <family val="1"/>
      </rPr>
      <t>4</t>
    </r>
    <r>
      <rPr>
        <sz val="11"/>
        <color rgb="FF000000"/>
        <rFont val="DejaVu Sans"/>
        <family val="2"/>
      </rPr>
      <t>人以下</t>
    </r>
  </si>
  <si>
    <r>
      <rPr>
        <sz val="11"/>
        <color rgb="FF000000"/>
        <rFont val="DejaVu Sans"/>
        <family val="2"/>
      </rPr>
      <t>区分</t>
    </r>
    <r>
      <rPr>
        <sz val="11"/>
        <color rgb="FF000000"/>
        <rFont val="ＭＳ 明朝"/>
        <family val="1"/>
      </rPr>
      <t>1</t>
    </r>
    <r>
      <rPr>
        <sz val="11"/>
        <color rgb="FF000000"/>
        <rFont val="DejaVu Sans"/>
        <family val="2"/>
      </rPr>
      <t>、非該当</t>
    </r>
  </si>
  <si>
    <r>
      <rPr>
        <sz val="11"/>
        <color rgb="FF000000"/>
        <rFont val="DejaVu Sans"/>
        <family val="2"/>
      </rPr>
      <t>区分</t>
    </r>
    <r>
      <rPr>
        <sz val="11"/>
        <color rgb="FF000000"/>
        <rFont val="ＭＳ 明朝"/>
        <family val="1"/>
      </rPr>
      <t>2</t>
    </r>
  </si>
  <si>
    <r>
      <rPr>
        <sz val="11"/>
        <color rgb="FF000000"/>
        <rFont val="ＭＳ 明朝"/>
        <family val="1"/>
      </rPr>
      <t>5</t>
    </r>
    <r>
      <rPr>
        <sz val="11"/>
        <color rgb="FF000000"/>
        <rFont val="DejaVu Sans"/>
        <family val="2"/>
      </rPr>
      <t>人</t>
    </r>
  </si>
  <si>
    <r>
      <rPr>
        <sz val="11"/>
        <color rgb="FF000000"/>
        <rFont val="DejaVu Sans"/>
        <family val="2"/>
      </rPr>
      <t>区分</t>
    </r>
    <r>
      <rPr>
        <sz val="11"/>
        <color rgb="FF000000"/>
        <rFont val="ＭＳ 明朝"/>
        <family val="1"/>
      </rPr>
      <t>3</t>
    </r>
  </si>
  <si>
    <r>
      <rPr>
        <sz val="11"/>
        <color rgb="FF000000"/>
        <rFont val="ＭＳ 明朝"/>
        <family val="1"/>
      </rPr>
      <t>6</t>
    </r>
    <r>
      <rPr>
        <sz val="11"/>
        <color rgb="FF000000"/>
        <rFont val="DejaVu Sans"/>
        <family val="2"/>
      </rPr>
      <t>人</t>
    </r>
  </si>
  <si>
    <r>
      <rPr>
        <sz val="11"/>
        <color rgb="FF000000"/>
        <rFont val="DejaVu Sans"/>
        <family val="2"/>
      </rPr>
      <t>区分</t>
    </r>
    <r>
      <rPr>
        <sz val="11"/>
        <color rgb="FF000000"/>
        <rFont val="ＭＳ 明朝"/>
        <family val="1"/>
      </rPr>
      <t>4</t>
    </r>
  </si>
  <si>
    <r>
      <rPr>
        <sz val="11"/>
        <color rgb="FF000000"/>
        <rFont val="DejaVu Sans"/>
        <family val="2"/>
      </rPr>
      <t>区分</t>
    </r>
    <r>
      <rPr>
        <sz val="11"/>
        <color rgb="FF000000"/>
        <rFont val="ＭＳ 明朝"/>
        <family val="1"/>
      </rPr>
      <t>5</t>
    </r>
  </si>
  <si>
    <r>
      <rPr>
        <sz val="11"/>
        <color rgb="FF000000"/>
        <rFont val="DejaVu Sans"/>
        <family val="2"/>
      </rPr>
      <t>区分</t>
    </r>
    <r>
      <rPr>
        <sz val="11"/>
        <color rgb="FF000000"/>
        <rFont val="ＭＳ 明朝"/>
        <family val="1"/>
      </rPr>
      <t>6</t>
    </r>
  </si>
  <si>
    <r>
      <rPr>
        <sz val="11"/>
        <color rgb="FF000000"/>
        <rFont val="DejaVu Sans"/>
        <family val="2"/>
      </rPr>
      <t>備考　区分とは、障害者総合支援法第</t>
    </r>
    <r>
      <rPr>
        <sz val="11"/>
        <color rgb="FF000000"/>
        <rFont val="ＭＳ 明朝"/>
        <family val="1"/>
      </rPr>
      <t>21</t>
    </r>
    <r>
      <rPr>
        <sz val="11"/>
        <color rgb="FF000000"/>
        <rFont val="DejaVu Sans"/>
        <family val="2"/>
      </rPr>
      <t>条第</t>
    </r>
    <r>
      <rPr>
        <sz val="11"/>
        <color rgb="FF000000"/>
        <rFont val="ＭＳ 明朝"/>
        <family val="1"/>
      </rPr>
      <t>1</t>
    </r>
    <r>
      <rPr>
        <sz val="11"/>
        <color rgb="FF000000"/>
        <rFont val="DejaVu Sans"/>
        <family val="2"/>
      </rPr>
      <t>項の規定により認定された支援区分</t>
    </r>
  </si>
  <si>
    <t>人員配置
加算</t>
    <rPh sb="0" eb="2">
      <t>ジンイン</t>
    </rPh>
    <rPh sb="2" eb="4">
      <t>ハイチ</t>
    </rPh>
    <rPh sb="5" eb="7">
      <t>カサン</t>
    </rPh>
    <phoneticPr fontId="3"/>
  </si>
  <si>
    <t>12：1</t>
    <phoneticPr fontId="3"/>
  </si>
  <si>
    <t>30：1</t>
    <phoneticPr fontId="3"/>
  </si>
  <si>
    <t>人員配置加算</t>
    <rPh sb="0" eb="6">
      <t>ジンインハイチカサン</t>
    </rPh>
    <phoneticPr fontId="3"/>
  </si>
  <si>
    <t>加算なし</t>
    <rPh sb="0" eb="2">
      <t>カサン</t>
    </rPh>
    <phoneticPr fontId="3"/>
  </si>
  <si>
    <t>（１）人員配置加算【12：１】</t>
    <rPh sb="3" eb="9">
      <t>ジンインハイチカサン</t>
    </rPh>
    <phoneticPr fontId="3"/>
  </si>
  <si>
    <t>（２）人員配置加算【30：１】</t>
    <rPh sb="3" eb="9">
      <t>ジンインハイチカサン</t>
    </rPh>
    <phoneticPr fontId="3"/>
  </si>
  <si>
    <t>（３）人員配置加算【なし】</t>
    <rPh sb="3" eb="9">
      <t>ジンインハイチカサン</t>
    </rPh>
    <phoneticPr fontId="3"/>
  </si>
  <si>
    <t>注２．区分の適用は月の初日の人員配置、定員、障害支援区分によるものとする。</t>
    <rPh sb="0" eb="1">
      <t>チュウ</t>
    </rPh>
    <rPh sb="3" eb="5">
      <t>クブン</t>
    </rPh>
    <rPh sb="6" eb="8">
      <t>テキヨウ</t>
    </rPh>
    <rPh sb="9" eb="10">
      <t>ツキ</t>
    </rPh>
    <rPh sb="11" eb="13">
      <t>ショニチ</t>
    </rPh>
    <rPh sb="14" eb="16">
      <t>ジンイン</t>
    </rPh>
    <rPh sb="16" eb="18">
      <t>ハイチ</t>
    </rPh>
    <rPh sb="19" eb="21">
      <t>テイイン</t>
    </rPh>
    <rPh sb="22" eb="24">
      <t>ショウガイ</t>
    </rPh>
    <rPh sb="24" eb="26">
      <t>シエン</t>
    </rPh>
    <rPh sb="26" eb="28">
      <t>クブン</t>
    </rPh>
    <phoneticPr fontId="3"/>
  </si>
  <si>
    <t>注３．「国加算等の計」の欄には、共同生活援助サービス費、人員配置体制加算、入院時支援特別加算、長期入院時支援特別加算、帰宅時支援加算、長期帰宅時支援加算の合計額を記入すること。</t>
    <rPh sb="0" eb="1">
      <t>チュウ</t>
    </rPh>
    <rPh sb="4" eb="5">
      <t>クニ</t>
    </rPh>
    <rPh sb="5" eb="7">
      <t>カサン</t>
    </rPh>
    <rPh sb="7" eb="8">
      <t>トウ</t>
    </rPh>
    <rPh sb="9" eb="10">
      <t>ケイ</t>
    </rPh>
    <rPh sb="12" eb="13">
      <t>ラン</t>
    </rPh>
    <rPh sb="16" eb="22">
      <t>キョウドウセイカツエンジョ</t>
    </rPh>
    <rPh sb="26" eb="27">
      <t>ヒ</t>
    </rPh>
    <rPh sb="28" eb="34">
      <t>ジンインハイチタイセイ</t>
    </rPh>
    <rPh sb="34" eb="36">
      <t>カサン</t>
    </rPh>
    <rPh sb="37" eb="40">
      <t>ニュウインジ</t>
    </rPh>
    <rPh sb="40" eb="42">
      <t>シエン</t>
    </rPh>
    <rPh sb="42" eb="44">
      <t>トクベツ</t>
    </rPh>
    <rPh sb="44" eb="46">
      <t>カサン</t>
    </rPh>
    <rPh sb="47" eb="49">
      <t>チョウキ</t>
    </rPh>
    <rPh sb="49" eb="52">
      <t>ニュウインジ</t>
    </rPh>
    <rPh sb="52" eb="54">
      <t>シエン</t>
    </rPh>
    <rPh sb="54" eb="56">
      <t>トクベツ</t>
    </rPh>
    <rPh sb="56" eb="58">
      <t>カサン</t>
    </rPh>
    <rPh sb="59" eb="62">
      <t>キタクジ</t>
    </rPh>
    <rPh sb="62" eb="64">
      <t>シエン</t>
    </rPh>
    <rPh sb="64" eb="66">
      <t>カサン</t>
    </rPh>
    <rPh sb="67" eb="69">
      <t>チョウキ</t>
    </rPh>
    <rPh sb="69" eb="72">
      <t>キタクジ</t>
    </rPh>
    <rPh sb="72" eb="74">
      <t>シエン</t>
    </rPh>
    <rPh sb="74" eb="76">
      <t>カサン</t>
    </rPh>
    <rPh sb="77" eb="79">
      <t>ゴウケイ</t>
    </rPh>
    <rPh sb="79" eb="80">
      <t>ガク</t>
    </rPh>
    <rPh sb="81" eb="83">
      <t>キニュウ</t>
    </rPh>
    <phoneticPr fontId="3"/>
  </si>
  <si>
    <t>人員配置</t>
    <rPh sb="0" eb="4">
      <t>ジンインハイチ</t>
    </rPh>
    <phoneticPr fontId="3"/>
  </si>
  <si>
    <t>※年度途中で区分等が変わった方は、２行入力します。</t>
    <rPh sb="1" eb="3">
      <t>ネンド</t>
    </rPh>
    <rPh sb="3" eb="5">
      <t>トチュウ</t>
    </rPh>
    <rPh sb="6" eb="8">
      <t>クブン</t>
    </rPh>
    <rPh sb="8" eb="9">
      <t>ナド</t>
    </rPh>
    <rPh sb="10" eb="11">
      <t>カ</t>
    </rPh>
    <rPh sb="14" eb="15">
      <t>カタ</t>
    </rPh>
    <rPh sb="18" eb="19">
      <t>ギョウ</t>
    </rPh>
    <rPh sb="19" eb="21">
      <t>ニュウリョク</t>
    </rPh>
    <phoneticPr fontId="3"/>
  </si>
  <si>
    <t>12:1</t>
    <phoneticPr fontId="3"/>
  </si>
  <si>
    <t>30:1</t>
    <phoneticPr fontId="3"/>
  </si>
  <si>
    <t>国加算の計</t>
    <phoneticPr fontId="3"/>
  </si>
  <si>
    <t>国加算の計と補助基準単価の差</t>
  </si>
  <si>
    <t>人員配置
体制加算
（単位）</t>
    <rPh sb="0" eb="2">
      <t>ジンイン</t>
    </rPh>
    <rPh sb="2" eb="4">
      <t>ハイチ</t>
    </rPh>
    <rPh sb="5" eb="7">
      <t>タイセイ</t>
    </rPh>
    <rPh sb="7" eb="9">
      <t>カサン</t>
    </rPh>
    <rPh sb="11" eb="13">
      <t>タンイ</t>
    </rPh>
    <phoneticPr fontId="3"/>
  </si>
  <si>
    <t>共同生活援助サービス費、人員配置体制加算、入院時・長期入院時支援特別加算
帰宅、長期帰宅支援加算</t>
    <rPh sb="0" eb="2">
      <t>キョウドウ</t>
    </rPh>
    <rPh sb="2" eb="4">
      <t>セイカツ</t>
    </rPh>
    <rPh sb="4" eb="6">
      <t>エンジョ</t>
    </rPh>
    <rPh sb="10" eb="11">
      <t>ヒ</t>
    </rPh>
    <rPh sb="12" eb="20">
      <t>ジンインハイチタイセイカサン</t>
    </rPh>
    <rPh sb="21" eb="23">
      <t>ニュウイン</t>
    </rPh>
    <rPh sb="23" eb="24">
      <t>ジ</t>
    </rPh>
    <rPh sb="25" eb="27">
      <t>チョウキ</t>
    </rPh>
    <rPh sb="27" eb="29">
      <t>ニュウイン</t>
    </rPh>
    <rPh sb="29" eb="30">
      <t>ジ</t>
    </rPh>
    <rPh sb="30" eb="32">
      <t>シエン</t>
    </rPh>
    <rPh sb="32" eb="34">
      <t>トクベツ</t>
    </rPh>
    <rPh sb="34" eb="36">
      <t>カサン</t>
    </rPh>
    <rPh sb="37" eb="39">
      <t>キタク</t>
    </rPh>
    <rPh sb="40" eb="42">
      <t>チョウキ</t>
    </rPh>
    <rPh sb="42" eb="44">
      <t>キタク</t>
    </rPh>
    <rPh sb="44" eb="46">
      <t>シエン</t>
    </rPh>
    <rPh sb="46" eb="48">
      <t>カサン</t>
    </rPh>
    <phoneticPr fontId="3"/>
  </si>
  <si>
    <t>賞与、退職金（役員報酬等を含む）</t>
    <rPh sb="0" eb="2">
      <t>ショウヨ</t>
    </rPh>
    <rPh sb="3" eb="6">
      <t>タイショクキン</t>
    </rPh>
    <rPh sb="7" eb="12">
      <t>ヤクインホウシュウトウ</t>
    </rPh>
    <rPh sb="13" eb="14">
      <t>フク</t>
    </rPh>
    <phoneticPr fontId="3"/>
  </si>
  <si>
    <t>給与報酬</t>
    <rPh sb="0" eb="2">
      <t>キュウヨ</t>
    </rPh>
    <rPh sb="2" eb="4">
      <t>ホウシュウ</t>
    </rPh>
    <phoneticPr fontId="3"/>
  </si>
  <si>
    <t>補足給付費（10,000円/月/人）</t>
    <rPh sb="0" eb="2">
      <t>ホソク</t>
    </rPh>
    <rPh sb="2" eb="5">
      <t>キュウフヒ</t>
    </rPh>
    <rPh sb="12" eb="13">
      <t>エン</t>
    </rPh>
    <rPh sb="14" eb="15">
      <t>ツキ</t>
    </rPh>
    <rPh sb="16" eb="17">
      <t>ニン</t>
    </rPh>
    <phoneticPr fontId="3"/>
  </si>
  <si>
    <t>その他（上記以外のもの）</t>
    <rPh sb="2" eb="3">
      <t>タ</t>
    </rPh>
    <rPh sb="4" eb="6">
      <t>ジョウキ</t>
    </rPh>
    <rPh sb="6" eb="8">
      <t>イガイ</t>
    </rPh>
    <phoneticPr fontId="3"/>
  </si>
  <si>
    <t>共用経費、日用品費</t>
    <rPh sb="0" eb="2">
      <t>キョウヨウ</t>
    </rPh>
    <rPh sb="2" eb="4">
      <t>ケイヒ</t>
    </rPh>
    <rPh sb="3" eb="4">
      <t>ヒ</t>
    </rPh>
    <rPh sb="5" eb="8">
      <t>ニチヨウヒン</t>
    </rPh>
    <rPh sb="8" eb="9">
      <t>ヒ</t>
    </rPh>
    <phoneticPr fontId="3"/>
  </si>
  <si>
    <t>法定福利費、福利厚生費</t>
    <rPh sb="0" eb="2">
      <t>ホウテイ</t>
    </rPh>
    <rPh sb="2" eb="5">
      <t>フクリヒ</t>
    </rPh>
    <rPh sb="6" eb="11">
      <t>フクリコウセイヒ</t>
    </rPh>
    <phoneticPr fontId="3"/>
  </si>
  <si>
    <t>保険料</t>
    <rPh sb="0" eb="3">
      <t>ホケンリョウ</t>
    </rPh>
    <phoneticPr fontId="3"/>
  </si>
  <si>
    <t>車輌、車輌運搬費</t>
    <rPh sb="0" eb="2">
      <t>シャリョウ</t>
    </rPh>
    <rPh sb="3" eb="5">
      <t>シャリョウ</t>
    </rPh>
    <rPh sb="5" eb="8">
      <t>ウンパンヒ</t>
    </rPh>
    <phoneticPr fontId="3"/>
  </si>
  <si>
    <t>賃借料</t>
    <rPh sb="0" eb="3">
      <t>チンシャクリョウ</t>
    </rPh>
    <phoneticPr fontId="3"/>
  </si>
  <si>
    <t>事務、消耗品費</t>
    <rPh sb="0" eb="2">
      <t>ジム</t>
    </rPh>
    <rPh sb="3" eb="5">
      <t>ショウモウ</t>
    </rPh>
    <rPh sb="5" eb="6">
      <t>ヒン</t>
    </rPh>
    <rPh sb="6" eb="7">
      <t>ヒ</t>
    </rPh>
    <phoneticPr fontId="3"/>
  </si>
  <si>
    <t>自立支援
給付費収入</t>
    <rPh sb="0" eb="2">
      <t>ジリツ</t>
    </rPh>
    <rPh sb="2" eb="4">
      <t>シエン</t>
    </rPh>
    <rPh sb="5" eb="8">
      <t>キュウフヒ</t>
    </rPh>
    <rPh sb="8" eb="10">
      <t>シュウニュウ</t>
    </rPh>
    <phoneticPr fontId="3"/>
  </si>
  <si>
    <t>消耗品器機、備品費</t>
    <rPh sb="0" eb="2">
      <t>ショウモウ</t>
    </rPh>
    <rPh sb="2" eb="3">
      <t>ヒン</t>
    </rPh>
    <rPh sb="3" eb="5">
      <t>キキ</t>
    </rPh>
    <rPh sb="6" eb="8">
      <t>ビヒン</t>
    </rPh>
    <rPh sb="8" eb="9">
      <t>ヒ</t>
    </rPh>
    <phoneticPr fontId="3"/>
  </si>
  <si>
    <t>租税公課</t>
    <rPh sb="0" eb="2">
      <t>ソゼイ</t>
    </rPh>
    <rPh sb="2" eb="4">
      <t>コウカ</t>
    </rPh>
    <phoneticPr fontId="3"/>
  </si>
  <si>
    <t>通信運搬費</t>
    <rPh sb="0" eb="2">
      <t>ツウシン</t>
    </rPh>
    <rPh sb="2" eb="5">
      <t>ウンパンヒ</t>
    </rPh>
    <phoneticPr fontId="3"/>
  </si>
  <si>
    <t>利用者に請求している家賃</t>
    <rPh sb="0" eb="3">
      <t>リヨウシャ</t>
    </rPh>
    <rPh sb="4" eb="6">
      <t>セイキュウ</t>
    </rPh>
    <rPh sb="10" eb="12">
      <t>ヤチン</t>
    </rPh>
    <phoneticPr fontId="3"/>
  </si>
  <si>
    <t>修繕費</t>
    <rPh sb="0" eb="3">
      <t>シュウゼンヒ</t>
    </rPh>
    <phoneticPr fontId="3"/>
  </si>
  <si>
    <t>食費</t>
    <rPh sb="0" eb="2">
      <t>ショクヒ</t>
    </rPh>
    <phoneticPr fontId="3"/>
  </si>
  <si>
    <t>利用者毎</t>
    <rPh sb="0" eb="3">
      <t>リヨウシャ</t>
    </rPh>
    <rPh sb="3" eb="4">
      <t>ゴト</t>
    </rPh>
    <phoneticPr fontId="3"/>
  </si>
  <si>
    <t>２．エクセルファイル名の【法人名を入れてください】GH運営費補助金の【　】内を貴法人名に変更してください。</t>
    <rPh sb="10" eb="11">
      <t>メイ</t>
    </rPh>
    <rPh sb="13" eb="15">
      <t>ホウジン</t>
    </rPh>
    <rPh sb="15" eb="16">
      <t>メイ</t>
    </rPh>
    <rPh sb="17" eb="18">
      <t>イ</t>
    </rPh>
    <rPh sb="27" eb="30">
      <t>ウンエイヒ</t>
    </rPh>
    <rPh sb="30" eb="33">
      <t>ホジョキン</t>
    </rPh>
    <rPh sb="37" eb="38">
      <t>ナイ</t>
    </rPh>
    <rPh sb="39" eb="40">
      <t>キ</t>
    </rPh>
    <rPh sb="40" eb="42">
      <t>ホウジン</t>
    </rPh>
    <rPh sb="42" eb="43">
      <t>メイ</t>
    </rPh>
    <rPh sb="44" eb="46">
      <t>ヘンコウ</t>
    </rPh>
    <phoneticPr fontId="3"/>
  </si>
  <si>
    <t>は令和６年度からお願いする入力項目です。</t>
    <rPh sb="1" eb="3">
      <t>レイワ</t>
    </rPh>
    <rPh sb="4" eb="6">
      <t>ネンド</t>
    </rPh>
    <rPh sb="9" eb="10">
      <t>ネガ</t>
    </rPh>
    <rPh sb="13" eb="15">
      <t>ニュウリョク</t>
    </rPh>
    <rPh sb="15" eb="17">
      <t>コウモク</t>
    </rPh>
    <phoneticPr fontId="3"/>
  </si>
  <si>
    <t>※市では、国保連合会を通して請求される内容との整合性を確認しています。過誤や返戻等で再請求をしていない場合、根拠となる数字が反映されませんので、今年度の請求内容を確認してください。</t>
    <rPh sb="1" eb="2">
      <t>シ</t>
    </rPh>
    <rPh sb="5" eb="7">
      <t>コクホ</t>
    </rPh>
    <rPh sb="7" eb="10">
      <t>レンゴウカイ</t>
    </rPh>
    <rPh sb="11" eb="12">
      <t>トオ</t>
    </rPh>
    <rPh sb="14" eb="16">
      <t>セイキュウ</t>
    </rPh>
    <rPh sb="19" eb="21">
      <t>ナイヨウ</t>
    </rPh>
    <rPh sb="23" eb="26">
      <t>セイゴウセイ</t>
    </rPh>
    <rPh sb="27" eb="29">
      <t>カクニン</t>
    </rPh>
    <rPh sb="35" eb="37">
      <t>カゴ</t>
    </rPh>
    <rPh sb="38" eb="40">
      <t>ヘンレイ</t>
    </rPh>
    <rPh sb="40" eb="41">
      <t>トウ</t>
    </rPh>
    <rPh sb="42" eb="45">
      <t>サイセイキュウ</t>
    </rPh>
    <rPh sb="51" eb="53">
      <t>バアイ</t>
    </rPh>
    <rPh sb="54" eb="56">
      <t>コンキョ</t>
    </rPh>
    <rPh sb="59" eb="61">
      <t>スウジ</t>
    </rPh>
    <rPh sb="62" eb="64">
      <t>ハンエイ</t>
    </rPh>
    <rPh sb="72" eb="75">
      <t>コンネンド</t>
    </rPh>
    <rPh sb="76" eb="78">
      <t>セイキュウ</t>
    </rPh>
    <rPh sb="78" eb="80">
      <t>ナイヨウ</t>
    </rPh>
    <rPh sb="81" eb="83">
      <t>カクニン</t>
    </rPh>
    <phoneticPr fontId="3"/>
  </si>
  <si>
    <t>※基本情報の作成方法は、別途PDFを確認してください。</t>
    <rPh sb="1" eb="5">
      <t>キホンジョウホウ</t>
    </rPh>
    <rPh sb="6" eb="10">
      <t>サクセイホウホウ</t>
    </rPh>
    <rPh sb="12" eb="14">
      <t>ベット</t>
    </rPh>
    <rPh sb="18" eb="20">
      <t>カクニン</t>
    </rPh>
    <phoneticPr fontId="3"/>
  </si>
  <si>
    <t>備　考</t>
    <rPh sb="0" eb="1">
      <t>トモ</t>
    </rPh>
    <rPh sb="2" eb="3">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</si>
</sst>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月&quot;"/>
    <numFmt numFmtId="177" formatCode="0&quot;日&quot;"/>
    <numFmt numFmtId="178" formatCode="#,##0\ ;[Red]\(#,##0\)"/>
    <numFmt numFmtId="179" formatCode="[$]ggge&quot;年&quot;m&quot;月&quot;d&quot;日&quot;;@" x16r2:formatCode16="[$-ja-JP-x-gannen]ggge&quot;年&quot;m&quot;月&quot;d&quot;日&quot;;@"/>
  </numFmts>
  <fonts count="4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sz val="11"/>
      <color indexed="10"/>
      <name val="ＭＳ Ｐゴシック"/>
      <family val="3"/>
      <charset val="128"/>
    </font>
    <font>
      <sz val="9"/>
      <color indexed="81"/>
      <name val="MS P ゴシック"/>
      <family val="3"/>
      <charset val="128"/>
    </font>
    <font>
      <sz val="12"/>
      <color theme="1"/>
      <name val="游明朝"/>
      <family val="1"/>
      <charset val="128"/>
    </font>
    <font>
      <u/>
      <sz val="11"/>
      <color theme="10"/>
      <name val="ＭＳ Ｐゴシック"/>
      <family val="3"/>
      <charset val="128"/>
    </font>
    <font>
      <sz val="11"/>
      <name val="ＭＳ 明朝"/>
      <family val="1"/>
      <charset val="128"/>
    </font>
    <font>
      <b/>
      <sz val="11"/>
      <name val="ＭＳ 明朝"/>
      <family val="1"/>
      <charset val="128"/>
    </font>
    <font>
      <sz val="8"/>
      <name val="ＭＳ 明朝"/>
      <family val="1"/>
      <charset val="128"/>
    </font>
    <font>
      <sz val="11"/>
      <color rgb="FFFF0000"/>
      <name val="ＭＳ 明朝"/>
      <family val="1"/>
      <charset val="128"/>
    </font>
    <font>
      <b/>
      <sz val="9"/>
      <color indexed="81"/>
      <name val="MS P ゴシック"/>
      <family val="3"/>
      <charset val="128"/>
    </font>
    <font>
      <sz val="20"/>
      <color theme="1"/>
      <name val="游明朝"/>
      <family val="1"/>
      <charset val="128"/>
    </font>
    <font>
      <sz val="11"/>
      <name val="UD デジタル 教科書体 N-B"/>
      <family val="1"/>
      <charset val="128"/>
    </font>
    <font>
      <b/>
      <sz val="11"/>
      <name val="UD デジタル 教科書体 N-B"/>
      <family val="1"/>
      <charset val="128"/>
    </font>
    <font>
      <sz val="11"/>
      <color rgb="FFFF0000"/>
      <name val="UD デジタル 教科書体 N-B"/>
      <family val="1"/>
      <charset val="128"/>
    </font>
    <font>
      <b/>
      <sz val="12"/>
      <name val="UD デジタル 教科書体 N-B"/>
      <family val="1"/>
      <charset val="128"/>
    </font>
    <font>
      <sz val="10"/>
      <name val="UD デジタル 教科書体 N-B"/>
      <family val="1"/>
      <charset val="128"/>
    </font>
    <font>
      <sz val="8"/>
      <color rgb="FFFF0000"/>
      <name val="UD デジタル 教科書体 N-B"/>
      <family val="1"/>
      <charset val="128"/>
    </font>
    <font>
      <sz val="10"/>
      <color rgb="FFFF0000"/>
      <name val="UD デジタル 教科書体 N-B"/>
      <family val="1"/>
      <charset val="128"/>
    </font>
    <font>
      <sz val="8"/>
      <name val="UD デジタル 教科書体 N-B"/>
      <family val="1"/>
      <charset val="128"/>
    </font>
    <font>
      <sz val="9"/>
      <name val="UD デジタル 教科書体 N-B"/>
      <family val="1"/>
      <charset val="128"/>
    </font>
    <font>
      <sz val="10"/>
      <name val="ＭＳ Ｐゴシック"/>
      <family val="3"/>
      <charset val="128"/>
    </font>
    <font>
      <sz val="9"/>
      <name val="ＭＳ Ｐゴシック"/>
      <family val="3"/>
      <charset val="128"/>
    </font>
    <font>
      <b/>
      <sz val="14"/>
      <color rgb="FFFF0000"/>
      <name val="UD デジタル 教科書体 N-B"/>
      <family val="1"/>
      <charset val="128"/>
    </font>
    <font>
      <sz val="11"/>
      <color theme="1"/>
      <name val="UD デジタル 教科書体 N-B"/>
      <family val="1"/>
      <charset val="128"/>
    </font>
    <font>
      <b/>
      <sz val="11"/>
      <color rgb="FFFF0000"/>
      <name val="UD デジタル 教科書体 N-B"/>
      <family val="1"/>
      <charset val="128"/>
    </font>
    <font>
      <sz val="12"/>
      <name val="游明朝"/>
      <family val="1"/>
      <charset val="128"/>
    </font>
    <font>
      <sz val="11"/>
      <color indexed="8"/>
      <name val="ＭＳ Ｐゴシック"/>
      <family val="3"/>
      <charset val="128"/>
    </font>
    <font>
      <sz val="9"/>
      <color indexed="8"/>
      <name val="ＭＳ Ｐゴシック"/>
      <family val="3"/>
      <charset val="128"/>
    </font>
    <font>
      <sz val="11"/>
      <color rgb="FF000000"/>
      <name val="ＭＳ Ｐゴシック"/>
      <family val="2"/>
    </font>
    <font>
      <sz val="11"/>
      <color rgb="FF000000"/>
      <name val="DejaVu Sans"/>
      <family val="2"/>
    </font>
    <font>
      <sz val="11"/>
      <color rgb="FF000000"/>
      <name val="HG創英角ﾎﾟｯﾌﾟ体"/>
      <family val="3"/>
    </font>
    <font>
      <b/>
      <sz val="11"/>
      <color rgb="FF000000"/>
      <name val="ＭＳ Ｐゴシック"/>
      <family val="3"/>
    </font>
    <font>
      <sz val="11"/>
      <color rgb="FF000000"/>
      <name val="ＭＳ 明朝"/>
      <family val="1"/>
    </font>
    <font>
      <sz val="11"/>
      <color rgb="FF000000"/>
      <name val="游ゴシック"/>
      <family val="3"/>
    </font>
    <font>
      <sz val="10"/>
      <color rgb="FF000000"/>
      <name val="DejaVu Sans"/>
      <family val="2"/>
    </font>
    <font>
      <sz val="9"/>
      <color rgb="FF000000"/>
      <name val="DejaVu Sans"/>
      <family val="2"/>
    </font>
    <font>
      <sz val="11"/>
      <color rgb="FF000000"/>
      <name val="ＭＳ ゴシック"/>
      <family val="3"/>
      <charset val="128"/>
    </font>
    <font>
      <sz val="11"/>
      <color rgb="FF000000"/>
      <name val="ＭＳ Ｐゴシック"/>
      <family val="2"/>
      <charset val="128"/>
    </font>
    <font>
      <sz val="10"/>
      <color rgb="FF000000"/>
      <name val="ＭＳ ゴシック"/>
      <family val="3"/>
      <charset val="128"/>
    </font>
    <font>
      <sz val="9"/>
      <color rgb="FF000000"/>
      <name val="ＭＳ ゴシック"/>
      <family val="3"/>
      <charset val="128"/>
    </font>
    <font>
      <sz val="11"/>
      <name val="UD デジタル 教科書体 NK-B"/>
      <family val="1"/>
      <charset val="128"/>
    </font>
    <font>
      <sz val="10"/>
      <name val="UD デジタル 教科書体 NK-B"/>
      <family val="1"/>
      <charset val="128"/>
    </font>
  </fonts>
  <fills count="1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indexed="2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DEEBF7"/>
        <bgColor rgb="FFCCFFFF"/>
      </patternFill>
    </fill>
    <fill>
      <patternFill patternType="solid">
        <fgColor rgb="FFFFF2CC"/>
        <bgColor rgb="FFFFFFFF"/>
      </patternFill>
    </fill>
  </fills>
  <borders count="4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top style="thick">
        <color rgb="FF000000"/>
      </top>
      <bottom style="thick">
        <color rgb="FF000000"/>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diagonal/>
    </border>
    <border>
      <left style="thin">
        <color indexed="64"/>
      </left>
      <right/>
      <top style="thick">
        <color indexed="64"/>
      </top>
      <bottom style="thin">
        <color indexed="64"/>
      </bottom>
      <diagonal/>
    </border>
    <border>
      <left style="thin">
        <color indexed="64"/>
      </left>
      <right/>
      <top/>
      <bottom style="thick">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double">
        <color auto="1"/>
      </left>
      <right/>
      <top style="double">
        <color auto="1"/>
      </top>
      <bottom style="double">
        <color auto="1"/>
      </bottom>
      <diagonal/>
    </border>
    <border>
      <left style="hair">
        <color auto="1"/>
      </left>
      <right style="double">
        <color auto="1"/>
      </right>
      <top style="double">
        <color auto="1"/>
      </top>
      <bottom style="double">
        <color auto="1"/>
      </bottom>
      <diagonal/>
    </border>
    <border>
      <left/>
      <right/>
      <top style="double">
        <color auto="1"/>
      </top>
      <bottom style="hair">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7">
    <xf numFmtId="0" fontId="0" fillId="0" borderId="0"/>
    <xf numFmtId="38" fontId="2" fillId="0" borderId="0" applyFont="0" applyFill="0" applyBorder="0" applyAlignment="0" applyProtection="0"/>
    <xf numFmtId="0" fontId="9" fillId="0" borderId="0" applyNumberFormat="0" applyFill="0" applyBorder="0" applyAlignment="0" applyProtection="0"/>
    <xf numFmtId="0" fontId="1" fillId="0" borderId="0">
      <alignment vertical="center"/>
    </xf>
    <xf numFmtId="0" fontId="31" fillId="0" borderId="0"/>
    <xf numFmtId="0" fontId="33" fillId="0" borderId="0">
      <alignment vertical="center"/>
    </xf>
    <xf numFmtId="178" fontId="33" fillId="0" borderId="0" applyBorder="0" applyProtection="0">
      <alignment vertical="center"/>
    </xf>
  </cellStyleXfs>
  <cellXfs count="392">
    <xf numFmtId="0" fontId="0" fillId="0" borderId="0" xfId="0"/>
    <xf numFmtId="0" fontId="4" fillId="0" borderId="0" xfId="0" applyFont="1" applyAlignment="1">
      <alignment vertical="center"/>
    </xf>
    <xf numFmtId="38" fontId="4" fillId="0" borderId="0" xfId="1" applyFont="1" applyAlignment="1">
      <alignment vertical="center"/>
    </xf>
    <xf numFmtId="38" fontId="6" fillId="0" borderId="0" xfId="1" applyFont="1" applyFill="1" applyAlignment="1">
      <alignment vertical="center"/>
    </xf>
    <xf numFmtId="38" fontId="4" fillId="0" borderId="0" xfId="1" applyFont="1" applyFill="1" applyAlignment="1">
      <alignment vertical="center"/>
    </xf>
    <xf numFmtId="38" fontId="4" fillId="2" borderId="5" xfId="1" applyFont="1" applyFill="1" applyBorder="1" applyAlignment="1" applyProtection="1">
      <alignment horizontal="right" vertical="center"/>
      <protection locked="0"/>
    </xf>
    <xf numFmtId="0" fontId="10" fillId="6" borderId="0" xfId="0" applyFont="1" applyFill="1" applyAlignment="1">
      <alignment horizontal="left" vertical="center"/>
    </xf>
    <xf numFmtId="0" fontId="10" fillId="6" borderId="0" xfId="0" applyFont="1" applyFill="1" applyAlignment="1">
      <alignment vertical="center"/>
    </xf>
    <xf numFmtId="0" fontId="10" fillId="0" borderId="0" xfId="0" applyFont="1" applyAlignment="1">
      <alignment vertical="center"/>
    </xf>
    <xf numFmtId="0" fontId="10" fillId="6" borderId="0" xfId="0" applyFont="1" applyFill="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xf>
    <xf numFmtId="0" fontId="10" fillId="6" borderId="0" xfId="0" applyFont="1" applyFill="1" applyAlignment="1">
      <alignment vertical="center" shrinkToFit="1"/>
    </xf>
    <xf numFmtId="0" fontId="13" fillId="0" borderId="6"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8" fillId="0" borderId="0" xfId="3" applyFont="1">
      <alignment vertical="center"/>
    </xf>
    <xf numFmtId="0" fontId="8" fillId="6" borderId="0" xfId="3" applyFont="1" applyFill="1">
      <alignment vertical="center"/>
    </xf>
    <xf numFmtId="0" fontId="8" fillId="6" borderId="0" xfId="3" applyFont="1" applyFill="1" applyAlignment="1">
      <alignment horizontal="right" vertical="center"/>
    </xf>
    <xf numFmtId="0" fontId="8" fillId="6" borderId="0" xfId="3" applyFont="1" applyFill="1" applyAlignment="1">
      <alignment horizontal="center" vertical="center"/>
    </xf>
    <xf numFmtId="0" fontId="11" fillId="6" borderId="0" xfId="0" applyFont="1" applyFill="1" applyAlignment="1">
      <alignment horizontal="center" vertical="center" shrinkToFit="1"/>
    </xf>
    <xf numFmtId="0" fontId="10" fillId="6" borderId="0" xfId="0" applyFont="1" applyFill="1" applyAlignment="1">
      <alignment horizontal="center" vertical="center" shrinkToFit="1"/>
    </xf>
    <xf numFmtId="0" fontId="10" fillId="6" borderId="0" xfId="0" applyFont="1" applyFill="1" applyAlignment="1">
      <alignment horizontal="center" vertical="center" wrapText="1"/>
    </xf>
    <xf numFmtId="0" fontId="12" fillId="6" borderId="0" xfId="0" applyFont="1" applyFill="1" applyAlignment="1">
      <alignment vertical="center" shrinkToFit="1"/>
    </xf>
    <xf numFmtId="49" fontId="10" fillId="0" borderId="0" xfId="0" applyNumberFormat="1" applyFont="1" applyAlignment="1">
      <alignment vertical="center"/>
    </xf>
    <xf numFmtId="49" fontId="10" fillId="0" borderId="0" xfId="0" applyNumberFormat="1" applyFont="1" applyAlignment="1">
      <alignment vertical="center" wrapText="1"/>
    </xf>
    <xf numFmtId="14" fontId="10" fillId="0" borderId="0" xfId="0" applyNumberFormat="1" applyFont="1" applyAlignment="1">
      <alignment vertical="center"/>
    </xf>
    <xf numFmtId="0" fontId="10" fillId="0" borderId="5" xfId="0" applyFont="1" applyBorder="1" applyAlignment="1">
      <alignment vertical="center"/>
    </xf>
    <xf numFmtId="0" fontId="10" fillId="0" borderId="0" xfId="0" applyFont="1" applyAlignment="1">
      <alignment horizontal="center"/>
    </xf>
    <xf numFmtId="2" fontId="10" fillId="0" borderId="0" xfId="0" applyNumberFormat="1" applyFont="1" applyAlignment="1">
      <alignment vertical="center"/>
    </xf>
    <xf numFmtId="0" fontId="10" fillId="0" borderId="0" xfId="0" applyFont="1" applyAlignment="1">
      <alignment vertical="center" textRotation="255" wrapText="1"/>
    </xf>
    <xf numFmtId="0" fontId="10" fillId="0" borderId="5" xfId="0" applyFont="1" applyBorder="1" applyAlignment="1">
      <alignment horizontal="center" vertical="center" wrapText="1"/>
    </xf>
    <xf numFmtId="2" fontId="13" fillId="0" borderId="5" xfId="0" applyNumberFormat="1" applyFont="1" applyBorder="1" applyAlignment="1">
      <alignment vertical="center"/>
    </xf>
    <xf numFmtId="0" fontId="13" fillId="0" borderId="5" xfId="0" applyFont="1" applyBorder="1" applyAlignment="1">
      <alignment vertical="center"/>
    </xf>
    <xf numFmtId="0" fontId="16" fillId="0" borderId="0" xfId="0" applyFont="1" applyAlignment="1">
      <alignment vertical="center"/>
    </xf>
    <xf numFmtId="0" fontId="16" fillId="6" borderId="0" xfId="0" applyFont="1" applyFill="1" applyAlignment="1">
      <alignment horizontal="left" vertical="center" shrinkToFit="1"/>
    </xf>
    <xf numFmtId="0" fontId="16" fillId="6" borderId="0" xfId="0" applyFont="1" applyFill="1" applyAlignment="1">
      <alignment horizontal="center" vertical="center" shrinkToFit="1"/>
    </xf>
    <xf numFmtId="0" fontId="20" fillId="6" borderId="0" xfId="0" applyFont="1" applyFill="1" applyAlignment="1">
      <alignment horizontal="center" vertical="center" shrinkToFit="1"/>
    </xf>
    <xf numFmtId="0" fontId="16" fillId="6" borderId="0" xfId="0" applyFont="1" applyFill="1" applyAlignment="1">
      <alignment vertical="center"/>
    </xf>
    <xf numFmtId="0" fontId="24" fillId="6" borderId="2" xfId="0" applyFont="1" applyFill="1" applyBorder="1" applyAlignment="1">
      <alignment vertical="center" textRotation="255" wrapText="1"/>
    </xf>
    <xf numFmtId="0" fontId="24" fillId="6" borderId="13" xfId="0" applyFont="1" applyFill="1" applyBorder="1" applyAlignment="1">
      <alignment horizontal="center" vertical="center" textRotation="255" wrapText="1"/>
    </xf>
    <xf numFmtId="0" fontId="24" fillId="6" borderId="3" xfId="0" applyFont="1" applyFill="1" applyBorder="1" applyAlignment="1">
      <alignment horizontal="center" vertical="center" textRotation="255" shrinkToFit="1"/>
    </xf>
    <xf numFmtId="0" fontId="16" fillId="6" borderId="0" xfId="0" applyFont="1" applyFill="1"/>
    <xf numFmtId="0" fontId="16" fillId="0" borderId="0" xfId="0" applyFont="1"/>
    <xf numFmtId="38" fontId="18" fillId="6" borderId="0" xfId="1" applyFont="1" applyFill="1" applyBorder="1" applyAlignment="1">
      <alignment horizontal="center" vertical="center"/>
    </xf>
    <xf numFmtId="0" fontId="16" fillId="0" borderId="5" xfId="0" applyFont="1" applyBorder="1"/>
    <xf numFmtId="0" fontId="24" fillId="0" borderId="5" xfId="0" applyFont="1" applyBorder="1" applyAlignment="1">
      <alignment horizontal="left" vertical="center"/>
    </xf>
    <xf numFmtId="0" fontId="16" fillId="0" borderId="0" xfId="0" applyFont="1" applyAlignment="1">
      <alignment horizontal="left" vertical="top"/>
    </xf>
    <xf numFmtId="0" fontId="16" fillId="6" borderId="6" xfId="0" applyFont="1" applyFill="1" applyBorder="1" applyAlignment="1">
      <alignment horizontal="left" vertical="top"/>
    </xf>
    <xf numFmtId="0" fontId="16" fillId="6" borderId="13" xfId="0" applyFont="1" applyFill="1" applyBorder="1" applyAlignment="1">
      <alignment horizontal="left" vertical="top"/>
    </xf>
    <xf numFmtId="0" fontId="16" fillId="6" borderId="5" xfId="0" applyFont="1" applyFill="1" applyBorder="1"/>
    <xf numFmtId="38" fontId="20" fillId="6" borderId="5" xfId="1" applyFont="1" applyFill="1" applyBorder="1" applyAlignment="1">
      <alignment horizontal="center" vertical="center" shrinkToFit="1"/>
    </xf>
    <xf numFmtId="0" fontId="16" fillId="6" borderId="6" xfId="0" applyFont="1" applyFill="1" applyBorder="1" applyAlignment="1">
      <alignment vertical="center"/>
    </xf>
    <xf numFmtId="0" fontId="16" fillId="6" borderId="13" xfId="0" applyFont="1" applyFill="1" applyBorder="1" applyAlignment="1">
      <alignment vertical="center"/>
    </xf>
    <xf numFmtId="38" fontId="16" fillId="6" borderId="0" xfId="1" applyFont="1" applyFill="1" applyAlignment="1">
      <alignment horizontal="center" vertical="center"/>
    </xf>
    <xf numFmtId="0" fontId="29" fillId="6" borderId="0" xfId="0" applyFont="1" applyFill="1"/>
    <xf numFmtId="38" fontId="16" fillId="6" borderId="0" xfId="1" applyFont="1" applyFill="1" applyAlignment="1">
      <alignment vertical="center"/>
    </xf>
    <xf numFmtId="38" fontId="16" fillId="0" borderId="0" xfId="1" applyFont="1" applyAlignment="1"/>
    <xf numFmtId="38" fontId="2" fillId="6" borderId="5" xfId="1" applyFont="1" applyFill="1" applyBorder="1" applyAlignment="1">
      <alignment horizontal="right" vertical="center"/>
    </xf>
    <xf numFmtId="38" fontId="2" fillId="0" borderId="5" xfId="1" applyFont="1" applyBorder="1" applyAlignment="1">
      <alignment horizontal="right" vertical="center"/>
    </xf>
    <xf numFmtId="38" fontId="2" fillId="6" borderId="6" xfId="1" applyFont="1" applyFill="1" applyBorder="1" applyAlignment="1">
      <alignment horizontal="right" vertical="center"/>
    </xf>
    <xf numFmtId="38" fontId="16" fillId="0" borderId="5" xfId="1" applyFont="1" applyFill="1" applyBorder="1" applyAlignment="1" applyProtection="1">
      <alignment horizontal="left" vertical="center"/>
    </xf>
    <xf numFmtId="38" fontId="16" fillId="0" borderId="6" xfId="1" applyFont="1" applyFill="1" applyBorder="1" applyAlignment="1" applyProtection="1">
      <alignment vertical="center"/>
    </xf>
    <xf numFmtId="38" fontId="16" fillId="0" borderId="5" xfId="1" applyFont="1" applyFill="1" applyBorder="1" applyAlignment="1" applyProtection="1">
      <alignment vertical="center"/>
    </xf>
    <xf numFmtId="0" fontId="30" fillId="6" borderId="0" xfId="0" applyFont="1" applyFill="1"/>
    <xf numFmtId="0" fontId="30" fillId="0" borderId="0" xfId="0" applyFont="1"/>
    <xf numFmtId="0" fontId="30" fillId="6" borderId="0" xfId="0" applyFont="1" applyFill="1" applyAlignment="1">
      <alignment horizontal="justify" vertical="center"/>
    </xf>
    <xf numFmtId="0" fontId="8" fillId="6" borderId="0" xfId="0" applyFont="1" applyFill="1"/>
    <xf numFmtId="0" fontId="30" fillId="6" borderId="0" xfId="0" applyFont="1" applyFill="1" applyAlignment="1">
      <alignment horizontal="right"/>
    </xf>
    <xf numFmtId="0" fontId="30" fillId="6" borderId="0" xfId="0" applyFont="1" applyFill="1" applyAlignment="1">
      <alignment wrapText="1"/>
    </xf>
    <xf numFmtId="0" fontId="30" fillId="6" borderId="0" xfId="0" applyFont="1" applyFill="1" applyAlignment="1">
      <alignment vertical="center"/>
    </xf>
    <xf numFmtId="0" fontId="30" fillId="6" borderId="0" xfId="0" applyFont="1" applyFill="1" applyAlignment="1">
      <alignment horizontal="left" vertical="center"/>
    </xf>
    <xf numFmtId="0" fontId="30" fillId="6" borderId="27" xfId="0" applyFont="1" applyFill="1" applyBorder="1"/>
    <xf numFmtId="0" fontId="30" fillId="6" borderId="14" xfId="0" applyFont="1" applyFill="1" applyBorder="1" applyAlignment="1">
      <alignment horizontal="justify" vertical="center" wrapText="1"/>
    </xf>
    <xf numFmtId="0" fontId="30" fillId="6" borderId="24" xfId="0" applyFont="1" applyFill="1" applyBorder="1" applyAlignment="1">
      <alignment horizontal="justify" vertical="center" wrapText="1"/>
    </xf>
    <xf numFmtId="0" fontId="30" fillId="6" borderId="20" xfId="0" applyFont="1" applyFill="1" applyBorder="1" applyAlignment="1">
      <alignment horizontal="right" vertical="center" wrapText="1"/>
    </xf>
    <xf numFmtId="0" fontId="30" fillId="6" borderId="23" xfId="0" applyFont="1" applyFill="1" applyBorder="1" applyAlignment="1">
      <alignment horizontal="right" vertical="center" wrapText="1"/>
    </xf>
    <xf numFmtId="0" fontId="30" fillId="6" borderId="1" xfId="0" applyFont="1" applyFill="1" applyBorder="1" applyAlignment="1">
      <alignment horizontal="right" vertical="center" wrapText="1"/>
    </xf>
    <xf numFmtId="0" fontId="30" fillId="6" borderId="0" xfId="0" applyFont="1" applyFill="1" applyAlignment="1">
      <alignment vertical="center" wrapText="1"/>
    </xf>
    <xf numFmtId="0" fontId="30" fillId="6" borderId="22" xfId="0" applyFont="1" applyFill="1" applyBorder="1" applyAlignment="1">
      <alignment vertical="center" wrapText="1"/>
    </xf>
    <xf numFmtId="0" fontId="30" fillId="6" borderId="0" xfId="0" applyFont="1" applyFill="1" applyAlignment="1">
      <alignment horizontal="left"/>
    </xf>
    <xf numFmtId="0" fontId="30" fillId="0" borderId="0" xfId="0" applyFont="1" applyAlignment="1">
      <alignment horizontal="justify" vertical="center"/>
    </xf>
    <xf numFmtId="0" fontId="32" fillId="0" borderId="31" xfId="4" applyFont="1" applyBorder="1" applyAlignment="1">
      <alignment horizontal="left" wrapText="1"/>
    </xf>
    <xf numFmtId="49" fontId="32" fillId="7" borderId="30" xfId="4" applyNumberFormat="1" applyFont="1" applyFill="1" applyBorder="1" applyAlignment="1">
      <alignment horizontal="center" vertical="center" wrapText="1"/>
    </xf>
    <xf numFmtId="38" fontId="32" fillId="0" borderId="31" xfId="4" applyNumberFormat="1" applyFont="1" applyBorder="1" applyAlignment="1">
      <alignment horizontal="left" wrapText="1"/>
    </xf>
    <xf numFmtId="0" fontId="33" fillId="0" borderId="0" xfId="5" applyAlignment="1">
      <alignment horizontal="center" vertical="center" shrinkToFit="1"/>
    </xf>
    <xf numFmtId="0" fontId="33" fillId="0" borderId="0" xfId="5" applyAlignment="1">
      <alignment vertical="center" shrinkToFit="1"/>
    </xf>
    <xf numFmtId="0" fontId="34" fillId="0" borderId="0" xfId="5" applyFont="1" applyAlignment="1">
      <alignment vertical="center" shrinkToFit="1"/>
    </xf>
    <xf numFmtId="0" fontId="33" fillId="0" borderId="0" xfId="5">
      <alignment vertical="center"/>
    </xf>
    <xf numFmtId="178" fontId="35" fillId="11" borderId="33" xfId="5" applyNumberFormat="1" applyFont="1" applyFill="1" applyBorder="1" applyAlignment="1">
      <alignment horizontal="center" vertical="center" shrinkToFit="1"/>
    </xf>
    <xf numFmtId="0" fontId="33" fillId="0" borderId="32" xfId="5" applyBorder="1" applyAlignment="1">
      <alignment horizontal="center" vertical="center"/>
    </xf>
    <xf numFmtId="0" fontId="34" fillId="0" borderId="0" xfId="5" applyFont="1">
      <alignment vertical="center"/>
    </xf>
    <xf numFmtId="178" fontId="35" fillId="11" borderId="35" xfId="5" applyNumberFormat="1" applyFont="1" applyFill="1" applyBorder="1" applyAlignment="1">
      <alignment horizontal="center" vertical="center" shrinkToFit="1"/>
    </xf>
    <xf numFmtId="0" fontId="33" fillId="0" borderId="0" xfId="5" applyAlignment="1">
      <alignment horizontal="center" vertical="center"/>
    </xf>
    <xf numFmtId="178" fontId="35" fillId="11" borderId="37" xfId="5" applyNumberFormat="1" applyFont="1" applyFill="1" applyBorder="1" applyAlignment="1">
      <alignment horizontal="center" vertical="center" shrinkToFit="1"/>
    </xf>
    <xf numFmtId="178" fontId="33" fillId="0" borderId="0" xfId="5" applyNumberFormat="1">
      <alignment vertical="center"/>
    </xf>
    <xf numFmtId="178" fontId="35" fillId="0" borderId="38" xfId="5" applyNumberFormat="1" applyFont="1" applyBorder="1">
      <alignment vertical="center"/>
    </xf>
    <xf numFmtId="0" fontId="34" fillId="0" borderId="33" xfId="5" applyFont="1" applyBorder="1" applyAlignment="1">
      <alignment horizontal="center" vertical="center" wrapText="1" shrinkToFit="1"/>
    </xf>
    <xf numFmtId="0" fontId="34" fillId="0" borderId="33" xfId="5" applyFont="1" applyBorder="1" applyAlignment="1">
      <alignment horizontal="center" vertical="center" wrapText="1"/>
    </xf>
    <xf numFmtId="0" fontId="33" fillId="0" borderId="0" xfId="5" applyAlignment="1">
      <alignment vertical="center" wrapText="1"/>
    </xf>
    <xf numFmtId="0" fontId="33" fillId="0" borderId="33" xfId="5" applyBorder="1" applyAlignment="1">
      <alignment horizontal="center" vertical="center" shrinkToFit="1"/>
    </xf>
    <xf numFmtId="178" fontId="0" fillId="11" borderId="33" xfId="6" applyFont="1" applyFill="1" applyBorder="1" applyAlignment="1" applyProtection="1">
      <alignment horizontal="center" vertical="center"/>
    </xf>
    <xf numFmtId="178" fontId="0" fillId="11" borderId="33" xfId="6" applyFont="1" applyFill="1" applyBorder="1" applyAlignment="1" applyProtection="1">
      <alignment horizontal="center" vertical="center" shrinkToFit="1"/>
    </xf>
    <xf numFmtId="0" fontId="38" fillId="0" borderId="0" xfId="6" applyNumberFormat="1" applyFont="1">
      <alignment vertical="center"/>
    </xf>
    <xf numFmtId="0" fontId="34" fillId="0" borderId="41" xfId="6" applyNumberFormat="1" applyFont="1" applyBorder="1" applyAlignment="1">
      <alignment horizontal="center" vertical="center" wrapText="1"/>
    </xf>
    <xf numFmtId="0" fontId="34" fillId="0" borderId="42" xfId="6" applyNumberFormat="1" applyFont="1" applyBorder="1" applyAlignment="1">
      <alignment horizontal="center" vertical="center" wrapText="1"/>
    </xf>
    <xf numFmtId="49" fontId="37" fillId="0" borderId="33" xfId="6" applyNumberFormat="1" applyFont="1" applyBorder="1" applyAlignment="1">
      <alignment vertical="center" wrapText="1"/>
    </xf>
    <xf numFmtId="0" fontId="37" fillId="0" borderId="33" xfId="6" applyNumberFormat="1" applyFont="1" applyBorder="1" applyAlignment="1">
      <alignment vertical="center" wrapText="1"/>
    </xf>
    <xf numFmtId="0" fontId="34" fillId="0" borderId="33" xfId="6" applyNumberFormat="1" applyFont="1" applyBorder="1" applyAlignment="1">
      <alignment horizontal="center" vertical="center" wrapText="1"/>
    </xf>
    <xf numFmtId="0" fontId="38" fillId="0" borderId="33" xfId="6" applyNumberFormat="1" applyFont="1" applyBorder="1">
      <alignment vertical="center"/>
    </xf>
    <xf numFmtId="3" fontId="37" fillId="0" borderId="33" xfId="6" applyNumberFormat="1" applyFont="1" applyBorder="1" applyAlignment="1">
      <alignment horizontal="right" vertical="center" wrapText="1"/>
    </xf>
    <xf numFmtId="3" fontId="34" fillId="0" borderId="42" xfId="6" applyNumberFormat="1" applyFont="1" applyBorder="1" applyAlignment="1">
      <alignment horizontal="right" vertical="center" wrapText="1"/>
    </xf>
    <xf numFmtId="0" fontId="38" fillId="0" borderId="0" xfId="6" applyNumberFormat="1" applyFont="1" applyAlignment="1">
      <alignment horizontal="center" vertical="center"/>
    </xf>
    <xf numFmtId="0" fontId="34" fillId="0" borderId="0" xfId="6" applyNumberFormat="1" applyFont="1">
      <alignment vertical="center"/>
    </xf>
    <xf numFmtId="0" fontId="40" fillId="0" borderId="33" xfId="5" applyFont="1" applyBorder="1" applyAlignment="1">
      <alignment horizontal="center" vertical="center" wrapText="1"/>
    </xf>
    <xf numFmtId="178" fontId="36" fillId="11" borderId="33" xfId="5" applyNumberFormat="1" applyFont="1" applyFill="1" applyBorder="1" applyAlignment="1">
      <alignment horizontal="center" vertical="center" shrinkToFit="1"/>
    </xf>
    <xf numFmtId="0" fontId="42" fillId="0" borderId="33" xfId="5" applyFont="1" applyBorder="1" applyAlignment="1">
      <alignment horizontal="center" vertical="center" wrapText="1"/>
    </xf>
    <xf numFmtId="0" fontId="34" fillId="0" borderId="42" xfId="6" applyNumberFormat="1" applyFont="1" applyBorder="1" applyAlignment="1">
      <alignment horizontal="center" vertical="center" shrinkToFit="1"/>
    </xf>
    <xf numFmtId="178" fontId="35" fillId="0" borderId="0" xfId="6" applyFont="1" applyBorder="1" applyAlignment="1" applyProtection="1">
      <alignment horizontal="center" vertical="center" shrinkToFit="1"/>
    </xf>
    <xf numFmtId="178" fontId="35" fillId="0" borderId="38" xfId="6" applyFont="1" applyBorder="1" applyAlignment="1" applyProtection="1">
      <alignment horizontal="center" vertical="center" shrinkToFit="1"/>
    </xf>
    <xf numFmtId="178" fontId="34" fillId="0" borderId="33" xfId="6" applyFont="1" applyBorder="1" applyAlignment="1" applyProtection="1">
      <alignment horizontal="center" vertical="center" shrinkToFit="1"/>
    </xf>
    <xf numFmtId="0" fontId="34" fillId="0" borderId="33" xfId="5" applyFont="1" applyBorder="1" applyAlignment="1">
      <alignment horizontal="center" vertical="center" shrinkToFit="1"/>
    </xf>
    <xf numFmtId="178" fontId="0" fillId="0" borderId="0" xfId="6" applyFont="1" applyBorder="1" applyAlignment="1" applyProtection="1">
      <alignment vertical="center" shrinkToFit="1"/>
    </xf>
    <xf numFmtId="0" fontId="44" fillId="0" borderId="33" xfId="5" applyFont="1" applyBorder="1" applyAlignment="1">
      <alignment horizontal="center" vertical="center" wrapText="1"/>
    </xf>
    <xf numFmtId="0" fontId="24" fillId="0" borderId="5" xfId="0" applyFont="1" applyBorder="1" applyAlignment="1">
      <alignment horizontal="left" vertical="center" shrinkToFit="1"/>
    </xf>
    <xf numFmtId="0" fontId="33" fillId="3" borderId="32" xfId="5" applyFill="1" applyBorder="1" applyAlignment="1" applyProtection="1">
      <alignment horizontal="center" vertical="center" shrinkToFit="1"/>
      <protection locked="0"/>
    </xf>
    <xf numFmtId="0" fontId="33" fillId="3" borderId="32" xfId="5" applyFill="1" applyBorder="1" applyProtection="1">
      <alignment vertical="center"/>
      <protection locked="0"/>
    </xf>
    <xf numFmtId="0" fontId="33" fillId="3" borderId="34" xfId="5" applyFill="1" applyBorder="1" applyAlignment="1" applyProtection="1">
      <alignment vertical="center" shrinkToFit="1"/>
      <protection locked="0"/>
    </xf>
    <xf numFmtId="0" fontId="33" fillId="3" borderId="33" xfId="5" applyFill="1" applyBorder="1" applyAlignment="1" applyProtection="1">
      <alignment horizontal="center" vertical="center" shrinkToFit="1"/>
      <protection locked="0"/>
    </xf>
    <xf numFmtId="178" fontId="0" fillId="3" borderId="33" xfId="6" applyFont="1" applyFill="1" applyBorder="1" applyAlignment="1" applyProtection="1">
      <alignment horizontal="center" vertical="center" shrinkToFit="1"/>
      <protection locked="0"/>
    </xf>
    <xf numFmtId="0" fontId="45" fillId="0" borderId="0" xfId="0" applyFont="1"/>
    <xf numFmtId="0" fontId="45" fillId="8" borderId="0" xfId="0" applyFont="1" applyFill="1"/>
    <xf numFmtId="0" fontId="45" fillId="9" borderId="0" xfId="0" applyFont="1" applyFill="1"/>
    <xf numFmtId="0" fontId="45" fillId="5" borderId="0" xfId="0" applyFont="1" applyFill="1"/>
    <xf numFmtId="0" fontId="45" fillId="10" borderId="0" xfId="0" applyFont="1" applyFill="1"/>
    <xf numFmtId="0" fontId="45" fillId="0" borderId="0" xfId="0" quotePrefix="1" applyFont="1"/>
    <xf numFmtId="0" fontId="34" fillId="0" borderId="33" xfId="5" applyFont="1" applyBorder="1" applyAlignment="1">
      <alignment horizontal="center" vertical="center" shrinkToFit="1"/>
    </xf>
    <xf numFmtId="38" fontId="16" fillId="0" borderId="3" xfId="1" applyFont="1" applyBorder="1" applyAlignment="1" applyProtection="1">
      <alignment horizontal="center" vertical="center"/>
    </xf>
    <xf numFmtId="0" fontId="33" fillId="12" borderId="33" xfId="5" applyFill="1" applyBorder="1" applyAlignment="1" applyProtection="1">
      <alignment horizontal="center" vertical="center" shrinkToFit="1"/>
      <protection locked="0"/>
    </xf>
    <xf numFmtId="0" fontId="46" fillId="0" borderId="0" xfId="0" applyFont="1"/>
    <xf numFmtId="0" fontId="45" fillId="0" borderId="0" xfId="0" applyFont="1" applyAlignment="1">
      <alignment horizontal="left" vertical="top" wrapText="1"/>
    </xf>
    <xf numFmtId="0" fontId="25" fillId="6" borderId="5" xfId="0" applyFont="1" applyFill="1" applyBorder="1" applyAlignment="1" applyProtection="1">
      <alignment horizontal="center" vertical="center"/>
      <protection locked="0"/>
    </xf>
    <xf numFmtId="0" fontId="0" fillId="6" borderId="5" xfId="0" applyFill="1" applyBorder="1" applyAlignment="1" applyProtection="1">
      <alignment vertical="center"/>
      <protection locked="0"/>
    </xf>
    <xf numFmtId="2" fontId="0" fillId="6" borderId="5" xfId="0" applyNumberFormat="1" applyFill="1" applyBorder="1" applyAlignment="1" applyProtection="1">
      <alignment vertical="center"/>
      <protection locked="0"/>
    </xf>
    <xf numFmtId="49" fontId="0" fillId="6" borderId="5" xfId="0" applyNumberFormat="1" applyFill="1" applyBorder="1" applyAlignment="1" applyProtection="1">
      <alignment horizontal="center" vertical="center" shrinkToFit="1"/>
      <protection locked="0"/>
    </xf>
    <xf numFmtId="0" fontId="0" fillId="6" borderId="5" xfId="0" applyFill="1" applyBorder="1" applyAlignment="1" applyProtection="1">
      <alignment horizontal="center" vertical="center" shrinkToFit="1"/>
      <protection locked="0"/>
    </xf>
    <xf numFmtId="0" fontId="0" fillId="6" borderId="5" xfId="0" applyFont="1" applyFill="1" applyBorder="1" applyAlignment="1" applyProtection="1">
      <alignment horizontal="center" vertical="center" shrinkToFit="1"/>
      <protection locked="0"/>
    </xf>
    <xf numFmtId="177" fontId="0" fillId="6" borderId="17" xfId="0" applyNumberFormat="1" applyFill="1" applyBorder="1" applyAlignment="1" applyProtection="1">
      <alignment vertical="center"/>
      <protection locked="0"/>
    </xf>
    <xf numFmtId="177" fontId="0" fillId="6" borderId="6" xfId="0" applyNumberFormat="1" applyFill="1" applyBorder="1" applyAlignment="1" applyProtection="1">
      <alignment vertical="center"/>
      <protection locked="0"/>
    </xf>
    <xf numFmtId="176" fontId="0" fillId="6" borderId="17" xfId="0" applyNumberFormat="1" applyFill="1" applyBorder="1" applyAlignment="1" applyProtection="1">
      <alignment vertical="center"/>
      <protection locked="0"/>
    </xf>
    <xf numFmtId="177" fontId="0" fillId="6" borderId="13" xfId="0" applyNumberFormat="1" applyFill="1" applyBorder="1" applyAlignment="1" applyProtection="1">
      <alignment vertical="center"/>
      <protection locked="0"/>
    </xf>
    <xf numFmtId="177" fontId="0" fillId="6" borderId="5" xfId="0" applyNumberFormat="1" applyFill="1" applyBorder="1" applyAlignment="1" applyProtection="1">
      <alignment vertical="center"/>
      <protection locked="0"/>
    </xf>
    <xf numFmtId="38" fontId="20" fillId="3" borderId="5" xfId="1" applyFont="1" applyFill="1" applyBorder="1" applyAlignment="1" applyProtection="1">
      <alignment horizontal="center" vertical="center" shrinkToFit="1"/>
      <protection locked="0"/>
    </xf>
    <xf numFmtId="38" fontId="2" fillId="3" borderId="5" xfId="1" applyFont="1" applyFill="1" applyBorder="1" applyAlignment="1" applyProtection="1">
      <alignment horizontal="right" vertical="center"/>
      <protection locked="0"/>
    </xf>
    <xf numFmtId="38" fontId="2" fillId="3" borderId="5" xfId="1" applyFont="1" applyFill="1" applyBorder="1" applyAlignment="1" applyProtection="1">
      <alignment horizontal="right" vertical="center" wrapText="1"/>
      <protection locked="0"/>
    </xf>
    <xf numFmtId="38" fontId="2" fillId="3" borderId="13" xfId="1" applyFont="1" applyFill="1" applyBorder="1" applyAlignment="1" applyProtection="1">
      <alignment horizontal="right" vertical="center" wrapText="1"/>
      <protection locked="0"/>
    </xf>
    <xf numFmtId="38" fontId="2" fillId="3" borderId="14" xfId="1" applyFont="1" applyFill="1" applyBorder="1" applyAlignment="1" applyProtection="1">
      <alignment horizontal="right" vertical="center"/>
      <protection locked="0"/>
    </xf>
    <xf numFmtId="38" fontId="0" fillId="3" borderId="2" xfId="1" applyFont="1" applyFill="1" applyBorder="1" applyAlignment="1" applyProtection="1">
      <alignment horizontal="right" vertical="center"/>
      <protection locked="0"/>
    </xf>
    <xf numFmtId="38" fontId="4" fillId="0" borderId="2" xfId="1" applyFont="1" applyBorder="1" applyAlignment="1" applyProtection="1">
      <alignment horizontal="center" vertical="center"/>
      <protection locked="0"/>
    </xf>
    <xf numFmtId="38" fontId="26" fillId="3" borderId="5" xfId="1" applyFont="1" applyFill="1" applyBorder="1" applyAlignment="1" applyProtection="1">
      <alignment horizontal="right" vertical="center" wrapText="1"/>
      <protection locked="0"/>
    </xf>
    <xf numFmtId="38" fontId="26" fillId="3" borderId="13" xfId="1" applyFont="1" applyFill="1" applyBorder="1" applyAlignment="1" applyProtection="1">
      <alignment horizontal="right" vertical="center" wrapText="1"/>
      <protection locked="0"/>
    </xf>
    <xf numFmtId="38" fontId="4" fillId="0" borderId="5" xfId="1" applyFont="1" applyFill="1" applyBorder="1" applyAlignment="1" applyProtection="1">
      <alignment vertical="center"/>
    </xf>
    <xf numFmtId="38" fontId="4" fillId="0" borderId="2" xfId="1" applyFont="1" applyFill="1" applyBorder="1" applyAlignment="1" applyProtection="1">
      <alignment horizontal="right" vertical="center"/>
    </xf>
    <xf numFmtId="38" fontId="4" fillId="0" borderId="0" xfId="1" applyFont="1" applyAlignment="1" applyProtection="1">
      <alignment vertical="center"/>
    </xf>
    <xf numFmtId="38" fontId="19" fillId="0" borderId="0" xfId="1" applyFont="1" applyBorder="1" applyAlignment="1" applyProtection="1">
      <alignment horizontal="center" vertical="center"/>
    </xf>
    <xf numFmtId="38" fontId="16" fillId="0" borderId="3" xfId="1" applyFont="1" applyBorder="1" applyAlignment="1" applyProtection="1">
      <alignment vertical="center"/>
    </xf>
    <xf numFmtId="38" fontId="16" fillId="0" borderId="0" xfId="1" applyFont="1" applyBorder="1" applyAlignment="1" applyProtection="1">
      <alignment vertical="center"/>
    </xf>
    <xf numFmtId="38" fontId="16" fillId="0" borderId="0" xfId="1" applyFont="1" applyBorder="1" applyAlignment="1" applyProtection="1">
      <alignment horizontal="right" vertical="center"/>
    </xf>
    <xf numFmtId="38" fontId="16" fillId="0" borderId="0" xfId="1" applyFont="1" applyAlignment="1" applyProtection="1">
      <alignment vertical="center"/>
    </xf>
    <xf numFmtId="38" fontId="16" fillId="0" borderId="4" xfId="1" applyFont="1" applyBorder="1" applyAlignment="1" applyProtection="1">
      <alignment horizontal="center" vertical="center" wrapText="1"/>
    </xf>
    <xf numFmtId="38" fontId="16" fillId="0" borderId="1" xfId="1" applyFont="1" applyBorder="1" applyAlignment="1" applyProtection="1">
      <alignment horizontal="center" vertical="center" wrapText="1"/>
    </xf>
    <xf numFmtId="38" fontId="16" fillId="0" borderId="2" xfId="1" applyFont="1" applyBorder="1" applyAlignment="1" applyProtection="1">
      <alignment horizontal="center" vertical="center"/>
    </xf>
    <xf numFmtId="38" fontId="16" fillId="0" borderId="2" xfId="1" applyFont="1" applyBorder="1" applyAlignment="1" applyProtection="1">
      <alignment horizontal="center" vertical="center" wrapText="1"/>
    </xf>
    <xf numFmtId="38" fontId="4" fillId="0" borderId="3" xfId="1" applyFont="1" applyFill="1" applyBorder="1" applyAlignment="1" applyProtection="1">
      <alignment horizontal="right" vertical="center"/>
    </xf>
    <xf numFmtId="38" fontId="4" fillId="0" borderId="2" xfId="1" applyFont="1" applyBorder="1" applyAlignment="1" applyProtection="1">
      <alignment horizontal="center" vertical="center"/>
    </xf>
    <xf numFmtId="38" fontId="4" fillId="0" borderId="0" xfId="1" applyFont="1" applyBorder="1" applyAlignment="1" applyProtection="1">
      <alignment horizontal="center" vertical="center"/>
    </xf>
    <xf numFmtId="38" fontId="6" fillId="0" borderId="0" xfId="1" applyFont="1" applyFill="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0" fontId="16" fillId="0" borderId="3" xfId="0" applyFont="1" applyBorder="1" applyAlignment="1" applyProtection="1">
      <alignment vertical="center"/>
    </xf>
    <xf numFmtId="38" fontId="16" fillId="0" borderId="5" xfId="1" applyFont="1" applyBorder="1" applyAlignment="1" applyProtection="1">
      <alignment horizontal="center" vertical="center" wrapText="1"/>
    </xf>
    <xf numFmtId="38" fontId="16" fillId="0" borderId="5" xfId="1" applyFont="1" applyBorder="1" applyAlignment="1" applyProtection="1">
      <alignment horizontal="center" vertical="center"/>
    </xf>
    <xf numFmtId="38" fontId="16" fillId="0" borderId="5" xfId="1" applyFont="1" applyFill="1" applyBorder="1" applyAlignment="1" applyProtection="1">
      <alignment horizontal="center" vertical="center"/>
    </xf>
    <xf numFmtId="38" fontId="16" fillId="0" borderId="5" xfId="1" applyFont="1" applyFill="1" applyBorder="1" applyAlignment="1" applyProtection="1">
      <alignment horizontal="center" vertical="center" wrapText="1"/>
    </xf>
    <xf numFmtId="40" fontId="4" fillId="0" borderId="5" xfId="1" applyNumberFormat="1" applyFont="1" applyFill="1" applyBorder="1" applyAlignment="1" applyProtection="1">
      <alignment vertical="center"/>
    </xf>
    <xf numFmtId="38" fontId="16" fillId="0" borderId="7" xfId="1" applyFont="1" applyBorder="1" applyAlignment="1" applyProtection="1">
      <alignment vertical="center"/>
    </xf>
    <xf numFmtId="38" fontId="4" fillId="0" borderId="0" xfId="1" applyFont="1" applyBorder="1" applyAlignment="1" applyProtection="1">
      <alignment vertical="center"/>
    </xf>
    <xf numFmtId="38" fontId="4" fillId="0" borderId="0" xfId="1" applyFont="1" applyFill="1" applyBorder="1" applyAlignment="1" applyProtection="1">
      <alignment vertical="center"/>
    </xf>
    <xf numFmtId="40" fontId="4" fillId="0" borderId="0" xfId="1" applyNumberFormat="1" applyFont="1" applyFill="1" applyBorder="1" applyAlignment="1" applyProtection="1">
      <alignment vertical="center"/>
    </xf>
    <xf numFmtId="0" fontId="4" fillId="0" borderId="0" xfId="0" applyFont="1" applyAlignment="1" applyProtection="1">
      <alignment vertical="center"/>
    </xf>
    <xf numFmtId="38" fontId="16" fillId="0" borderId="0" xfId="1" applyFont="1" applyFill="1" applyAlignment="1" applyProtection="1">
      <alignment vertical="center"/>
    </xf>
    <xf numFmtId="38" fontId="5" fillId="0" borderId="0" xfId="1" applyFont="1" applyBorder="1" applyAlignment="1" applyProtection="1">
      <alignment horizontal="center" vertical="center"/>
    </xf>
    <xf numFmtId="38" fontId="4" fillId="0" borderId="0" xfId="1" applyFont="1" applyBorder="1" applyAlignment="1" applyProtection="1">
      <alignment horizontal="right" vertical="center"/>
    </xf>
    <xf numFmtId="38" fontId="4" fillId="0" borderId="0" xfId="1" applyFont="1" applyFill="1" applyAlignment="1" applyProtection="1">
      <alignment vertical="center"/>
    </xf>
    <xf numFmtId="0" fontId="45" fillId="0" borderId="0" xfId="0" applyFont="1" applyAlignment="1">
      <alignment horizontal="left" wrapText="1"/>
    </xf>
    <xf numFmtId="0" fontId="45" fillId="0" borderId="0" xfId="0" applyFont="1" applyAlignment="1">
      <alignment horizontal="left" vertical="top" wrapText="1"/>
    </xf>
    <xf numFmtId="0" fontId="13" fillId="0" borderId="3" xfId="0" applyFont="1" applyBorder="1" applyAlignment="1">
      <alignment horizontal="center" vertical="center"/>
    </xf>
    <xf numFmtId="0" fontId="16" fillId="6" borderId="0" xfId="0" applyFont="1" applyFill="1" applyAlignment="1">
      <alignment horizontal="center" vertical="center" shrinkToFit="1"/>
    </xf>
    <xf numFmtId="0" fontId="0" fillId="3" borderId="3" xfId="0" applyFill="1" applyBorder="1" applyAlignment="1" applyProtection="1">
      <alignment horizontal="center" vertical="center" shrinkToFit="1"/>
      <protection locked="0"/>
    </xf>
    <xf numFmtId="0" fontId="0" fillId="3" borderId="15" xfId="0" applyFill="1" applyBorder="1" applyAlignment="1" applyProtection="1">
      <alignment horizontal="center" vertical="center" shrinkToFit="1"/>
      <protection locked="0"/>
    </xf>
    <xf numFmtId="0" fontId="17" fillId="6" borderId="0" xfId="0" applyFont="1" applyFill="1" applyAlignment="1">
      <alignment horizontal="center" vertical="center" shrinkToFit="1"/>
    </xf>
    <xf numFmtId="0" fontId="16" fillId="6" borderId="0" xfId="0" applyFont="1" applyFill="1" applyAlignment="1">
      <alignment vertical="center" shrinkToFit="1"/>
    </xf>
    <xf numFmtId="0" fontId="10" fillId="0" borderId="0" xfId="0" applyFont="1" applyAlignment="1">
      <alignment horizontal="center" vertical="center" wrapText="1"/>
    </xf>
    <xf numFmtId="0" fontId="21" fillId="6" borderId="0" xfId="0" applyFont="1" applyFill="1" applyAlignment="1">
      <alignment vertical="center" wrapText="1"/>
    </xf>
    <xf numFmtId="0" fontId="20" fillId="6" borderId="14"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8" xfId="0" applyFont="1" applyFill="1" applyBorder="1" applyAlignment="1">
      <alignment horizontal="center" vertical="center" textRotation="255" wrapText="1"/>
    </xf>
    <xf numFmtId="0" fontId="16" fillId="6" borderId="9" xfId="0" applyFont="1" applyFill="1" applyBorder="1" applyAlignment="1">
      <alignment horizontal="center" vertical="center" textRotation="255" wrapText="1"/>
    </xf>
    <xf numFmtId="0" fontId="16" fillId="6" borderId="11" xfId="0" applyFont="1" applyFill="1" applyBorder="1" applyAlignment="1">
      <alignment horizontal="center" vertical="center" textRotation="255" wrapText="1"/>
    </xf>
    <xf numFmtId="0" fontId="16" fillId="6" borderId="12" xfId="0" applyFont="1" applyFill="1" applyBorder="1" applyAlignment="1">
      <alignment horizontal="center" vertical="center" textRotation="255" wrapText="1"/>
    </xf>
    <xf numFmtId="0" fontId="23" fillId="6" borderId="6" xfId="0" applyFont="1" applyFill="1" applyBorder="1" applyAlignment="1">
      <alignment horizontal="center" vertical="center" wrapText="1"/>
    </xf>
    <xf numFmtId="0" fontId="23" fillId="6" borderId="13" xfId="0" applyFont="1" applyFill="1" applyBorder="1" applyAlignment="1">
      <alignment horizontal="center" vertical="center" wrapText="1"/>
    </xf>
    <xf numFmtId="0" fontId="22" fillId="6" borderId="16" xfId="0" applyFont="1" applyFill="1" applyBorder="1" applyAlignment="1">
      <alignment horizontal="left" vertical="center"/>
    </xf>
    <xf numFmtId="0" fontId="9" fillId="3" borderId="15" xfId="2" applyFill="1" applyBorder="1" applyAlignment="1" applyProtection="1">
      <alignment horizontal="center" vertical="center" shrinkToFit="1"/>
      <protection locked="0"/>
    </xf>
    <xf numFmtId="0" fontId="23" fillId="6" borderId="15" xfId="0" applyFont="1" applyFill="1" applyBorder="1" applyAlignment="1">
      <alignment horizontal="center" vertical="center" wrapText="1"/>
    </xf>
    <xf numFmtId="178" fontId="34" fillId="0" borderId="36" xfId="6" applyFont="1" applyBorder="1" applyAlignment="1" applyProtection="1">
      <alignment horizontal="center" vertical="center" shrinkToFit="1"/>
    </xf>
    <xf numFmtId="0" fontId="34" fillId="0" borderId="0" xfId="5" applyFont="1" applyAlignment="1">
      <alignment horizontal="center" vertical="center" shrinkToFit="1"/>
    </xf>
    <xf numFmtId="0" fontId="41" fillId="0" borderId="33" xfId="5" applyFont="1" applyBorder="1" applyAlignment="1">
      <alignment horizontal="center" vertical="center" shrinkToFit="1"/>
    </xf>
    <xf numFmtId="0" fontId="34" fillId="0" borderId="33" xfId="5" applyFont="1" applyBorder="1" applyAlignment="1">
      <alignment horizontal="center" vertical="center" shrinkToFit="1"/>
    </xf>
    <xf numFmtId="0" fontId="34" fillId="0" borderId="35" xfId="5" applyFont="1" applyBorder="1" applyAlignment="1">
      <alignment horizontal="center" vertical="center" shrinkToFit="1"/>
    </xf>
    <xf numFmtId="0" fontId="18" fillId="6" borderId="0" xfId="0" applyFont="1" applyFill="1" applyAlignment="1">
      <alignment horizontal="left" vertical="center"/>
    </xf>
    <xf numFmtId="0" fontId="16" fillId="6" borderId="6" xfId="0" applyFont="1" applyFill="1" applyBorder="1" applyAlignment="1">
      <alignment horizontal="center" vertical="center"/>
    </xf>
    <xf numFmtId="0" fontId="16" fillId="6" borderId="15" xfId="0" applyFont="1" applyFill="1" applyBorder="1" applyAlignment="1">
      <alignment horizontal="center" vertical="center"/>
    </xf>
    <xf numFmtId="0" fontId="16" fillId="6" borderId="13" xfId="0" applyFont="1" applyFill="1" applyBorder="1" applyAlignment="1">
      <alignment horizontal="center" vertical="center"/>
    </xf>
    <xf numFmtId="0" fontId="16" fillId="0" borderId="6" xfId="0" applyFont="1" applyBorder="1" applyAlignment="1">
      <alignment horizontal="center" vertical="center"/>
    </xf>
    <xf numFmtId="0" fontId="16" fillId="0" borderId="15" xfId="0" applyFont="1" applyBorder="1" applyAlignment="1">
      <alignment horizontal="center" vertical="center"/>
    </xf>
    <xf numFmtId="0" fontId="16" fillId="0" borderId="13" xfId="0" applyFont="1" applyBorder="1" applyAlignment="1">
      <alignment horizontal="center" vertical="center"/>
    </xf>
    <xf numFmtId="0" fontId="16" fillId="6" borderId="0" xfId="0" applyFont="1" applyFill="1" applyAlignment="1">
      <alignment horizontal="left" vertical="center"/>
    </xf>
    <xf numFmtId="58" fontId="16" fillId="6" borderId="0" xfId="0" applyNumberFormat="1" applyFont="1" applyFill="1" applyAlignment="1">
      <alignment horizontal="left" vertical="center"/>
    </xf>
    <xf numFmtId="0" fontId="18" fillId="6" borderId="0" xfId="0" applyFont="1" applyFill="1" applyAlignment="1">
      <alignment horizontal="center" vertical="center"/>
    </xf>
    <xf numFmtId="0" fontId="16" fillId="6" borderId="0" xfId="0" applyFont="1" applyFill="1" applyAlignment="1">
      <alignment horizontal="left" vertical="center" shrinkToFit="1"/>
    </xf>
    <xf numFmtId="0" fontId="16" fillId="6" borderId="6" xfId="0" applyFont="1" applyFill="1" applyBorder="1" applyAlignment="1">
      <alignment horizontal="left" vertical="center"/>
    </xf>
    <xf numFmtId="0" fontId="16" fillId="6" borderId="13" xfId="0" applyFont="1" applyFill="1" applyBorder="1" applyAlignment="1">
      <alignment horizontal="left" vertical="center"/>
    </xf>
    <xf numFmtId="0" fontId="16" fillId="5" borderId="14" xfId="0" applyFont="1" applyFill="1" applyBorder="1" applyAlignment="1">
      <alignment horizontal="center" vertical="center" textRotation="255"/>
    </xf>
    <xf numFmtId="0" fontId="16" fillId="5" borderId="1" xfId="0" applyFont="1" applyFill="1" applyBorder="1" applyAlignment="1">
      <alignment horizontal="center" vertical="center" textRotation="255"/>
    </xf>
    <xf numFmtId="0" fontId="16" fillId="5" borderId="2" xfId="0" applyFont="1" applyFill="1" applyBorder="1" applyAlignment="1">
      <alignment horizontal="center" vertical="center" textRotation="255"/>
    </xf>
    <xf numFmtId="0" fontId="16" fillId="6" borderId="6" xfId="0" applyFont="1" applyFill="1" applyBorder="1" applyAlignment="1">
      <alignment vertical="center"/>
    </xf>
    <xf numFmtId="0" fontId="16" fillId="6" borderId="13" xfId="0" applyFont="1" applyFill="1" applyBorder="1" applyAlignment="1">
      <alignment vertical="center"/>
    </xf>
    <xf numFmtId="0" fontId="16" fillId="4" borderId="14" xfId="0" applyFont="1" applyFill="1" applyBorder="1" applyAlignment="1">
      <alignment horizontal="center" vertical="center" textRotation="255"/>
    </xf>
    <xf numFmtId="0" fontId="16" fillId="4" borderId="1" xfId="0" applyFont="1" applyFill="1" applyBorder="1" applyAlignment="1">
      <alignment horizontal="center" vertical="center" textRotation="255"/>
    </xf>
    <xf numFmtId="0" fontId="16" fillId="4" borderId="2" xfId="0" applyFont="1" applyFill="1" applyBorder="1" applyAlignment="1">
      <alignment horizontal="center" vertical="center" textRotation="255"/>
    </xf>
    <xf numFmtId="0" fontId="16" fillId="6" borderId="6" xfId="0" applyFont="1" applyFill="1" applyBorder="1" applyAlignment="1">
      <alignment horizontal="left" vertical="center" shrinkToFit="1"/>
    </xf>
    <xf numFmtId="0" fontId="16" fillId="6" borderId="13" xfId="0" applyFont="1" applyFill="1" applyBorder="1" applyAlignment="1">
      <alignment horizontal="left" vertical="center" shrinkToFit="1"/>
    </xf>
    <xf numFmtId="0" fontId="16" fillId="0" borderId="8" xfId="0" applyFont="1" applyBorder="1" applyAlignment="1" applyProtection="1">
      <alignment horizontal="center" vertical="center"/>
      <protection locked="0"/>
    </xf>
    <xf numFmtId="0" fontId="16" fillId="0" borderId="16" xfId="0" applyFont="1" applyBorder="1" applyProtection="1">
      <protection locked="0"/>
    </xf>
    <xf numFmtId="0" fontId="16" fillId="0" borderId="9" xfId="0" applyFont="1" applyBorder="1" applyProtection="1">
      <protection locked="0"/>
    </xf>
    <xf numFmtId="0" fontId="16" fillId="0" borderId="10" xfId="0" applyFont="1" applyBorder="1" applyProtection="1">
      <protection locked="0"/>
    </xf>
    <xf numFmtId="0" fontId="16" fillId="0" borderId="0" xfId="0" applyFont="1" applyProtection="1">
      <protection locked="0"/>
    </xf>
    <xf numFmtId="0" fontId="16" fillId="0" borderId="4" xfId="0" applyFont="1" applyBorder="1" applyProtection="1">
      <protection locked="0"/>
    </xf>
    <xf numFmtId="0" fontId="16" fillId="0" borderId="11" xfId="0" applyFont="1" applyBorder="1" applyProtection="1">
      <protection locked="0"/>
    </xf>
    <xf numFmtId="0" fontId="16" fillId="0" borderId="3" xfId="0" applyFont="1" applyBorder="1" applyProtection="1">
      <protection locked="0"/>
    </xf>
    <xf numFmtId="0" fontId="16" fillId="0" borderId="12" xfId="0" applyFont="1" applyBorder="1" applyProtection="1">
      <protection locked="0"/>
    </xf>
    <xf numFmtId="0" fontId="16" fillId="0" borderId="0" xfId="0" applyFont="1" applyAlignment="1">
      <alignment horizontal="left" vertical="top"/>
    </xf>
    <xf numFmtId="0" fontId="16" fillId="6" borderId="6" xfId="0" applyFont="1" applyFill="1" applyBorder="1" applyAlignment="1">
      <alignment horizontal="left" vertical="top"/>
    </xf>
    <xf numFmtId="0" fontId="16" fillId="6" borderId="13" xfId="0" applyFont="1" applyFill="1" applyBorder="1" applyAlignment="1">
      <alignment horizontal="left" vertical="top"/>
    </xf>
    <xf numFmtId="0" fontId="16" fillId="6" borderId="6" xfId="0" applyFont="1" applyFill="1" applyBorder="1" applyAlignment="1">
      <alignment horizontal="center" vertical="top"/>
    </xf>
    <xf numFmtId="0" fontId="16" fillId="6" borderId="13" xfId="0" applyFont="1" applyFill="1" applyBorder="1" applyAlignment="1">
      <alignment horizontal="center" vertical="top"/>
    </xf>
    <xf numFmtId="0" fontId="16" fillId="0" borderId="6" xfId="0" applyFont="1" applyBorder="1" applyAlignment="1">
      <alignment horizontal="left" vertical="center"/>
    </xf>
    <xf numFmtId="0" fontId="16" fillId="0" borderId="13" xfId="0" applyFont="1" applyBorder="1" applyAlignment="1">
      <alignment horizontal="left" vertical="center"/>
    </xf>
    <xf numFmtId="0" fontId="24" fillId="0" borderId="6" xfId="0" applyFont="1" applyBorder="1" applyAlignment="1">
      <alignment horizontal="left" vertical="center"/>
    </xf>
    <xf numFmtId="0" fontId="24" fillId="0" borderId="13" xfId="0" applyFont="1" applyBorder="1" applyAlignment="1">
      <alignment horizontal="left" vertical="center"/>
    </xf>
    <xf numFmtId="0" fontId="16" fillId="0" borderId="16"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24" fillId="0" borderId="6" xfId="0" applyFont="1" applyBorder="1" applyAlignment="1">
      <alignment horizontal="left" vertical="center" wrapText="1"/>
    </xf>
    <xf numFmtId="0" fontId="24" fillId="0" borderId="13" xfId="0" applyFont="1" applyBorder="1" applyAlignment="1">
      <alignment horizontal="left" vertical="center" wrapText="1"/>
    </xf>
    <xf numFmtId="0" fontId="28" fillId="5" borderId="14" xfId="0" applyFont="1" applyFill="1" applyBorder="1" applyAlignment="1">
      <alignment horizontal="center" vertical="center" textRotation="255"/>
    </xf>
    <xf numFmtId="0" fontId="16" fillId="0" borderId="8" xfId="0" applyFont="1" applyBorder="1" applyAlignment="1">
      <alignment horizontal="left" vertical="top" wrapText="1"/>
    </xf>
    <xf numFmtId="0" fontId="16" fillId="0" borderId="9" xfId="0" applyFont="1" applyBorder="1" applyAlignment="1">
      <alignment horizontal="left" vertical="top"/>
    </xf>
    <xf numFmtId="0" fontId="16" fillId="0" borderId="10" xfId="0" applyFont="1" applyBorder="1" applyAlignment="1">
      <alignment horizontal="left" vertical="top"/>
    </xf>
    <xf numFmtId="0" fontId="16" fillId="0" borderId="4" xfId="0" applyFont="1" applyBorder="1" applyAlignment="1">
      <alignment horizontal="left" vertical="top"/>
    </xf>
    <xf numFmtId="0" fontId="16" fillId="0" borderId="11" xfId="0" applyFont="1" applyBorder="1" applyAlignment="1">
      <alignment horizontal="left" vertical="top"/>
    </xf>
    <xf numFmtId="0" fontId="16" fillId="0" borderId="12" xfId="0" applyFont="1" applyBorder="1" applyAlignment="1">
      <alignment horizontal="left" vertical="top"/>
    </xf>
    <xf numFmtId="0" fontId="16" fillId="0" borderId="5" xfId="0" applyFont="1" applyBorder="1" applyAlignment="1">
      <alignment horizontal="left" vertical="center"/>
    </xf>
    <xf numFmtId="0" fontId="16" fillId="0" borderId="6" xfId="0" applyFont="1" applyBorder="1" applyAlignment="1">
      <alignment horizontal="left" vertical="center" wrapText="1"/>
    </xf>
    <xf numFmtId="0" fontId="16" fillId="0" borderId="15" xfId="0" applyFont="1" applyBorder="1" applyAlignment="1">
      <alignment horizontal="left" vertical="center" wrapText="1"/>
    </xf>
    <xf numFmtId="0" fontId="24" fillId="0" borderId="5" xfId="0" applyFont="1" applyBorder="1" applyAlignment="1">
      <alignment horizontal="center" vertical="center" wrapText="1"/>
    </xf>
    <xf numFmtId="0" fontId="27" fillId="6" borderId="0" xfId="0" applyFont="1" applyFill="1" applyAlignment="1">
      <alignment horizontal="center" vertical="center"/>
    </xf>
    <xf numFmtId="0" fontId="18" fillId="6" borderId="3" xfId="0" applyFont="1" applyFill="1" applyBorder="1" applyAlignment="1">
      <alignment horizontal="center" vertical="center"/>
    </xf>
    <xf numFmtId="0" fontId="20" fillId="0" borderId="6" xfId="0" applyFont="1" applyBorder="1" applyAlignment="1">
      <alignment horizontal="center" vertical="center"/>
    </xf>
    <xf numFmtId="0" fontId="20" fillId="0" borderId="15" xfId="0" applyFont="1" applyBorder="1" applyAlignment="1">
      <alignment horizontal="center" vertical="center"/>
    </xf>
    <xf numFmtId="0" fontId="20" fillId="0" borderId="13" xfId="0" applyFont="1" applyBorder="1" applyAlignment="1">
      <alignment horizontal="center" vertical="center"/>
    </xf>
    <xf numFmtId="0" fontId="20" fillId="6" borderId="6" xfId="0" applyFont="1" applyFill="1" applyBorder="1" applyAlignment="1">
      <alignment horizontal="center" vertical="center"/>
    </xf>
    <xf numFmtId="0" fontId="20" fillId="6" borderId="15" xfId="0" applyFont="1" applyFill="1" applyBorder="1" applyAlignment="1">
      <alignment horizontal="center" vertical="center"/>
    </xf>
    <xf numFmtId="0" fontId="20" fillId="6" borderId="13" xfId="0" applyFont="1" applyFill="1" applyBorder="1" applyAlignment="1">
      <alignment horizontal="center" vertical="center"/>
    </xf>
    <xf numFmtId="0" fontId="16" fillId="0" borderId="0" xfId="0" applyFont="1" applyAlignment="1" applyProtection="1">
      <alignment horizontal="left" vertical="center" wrapText="1"/>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3" borderId="5" xfId="0" applyFont="1" applyFill="1" applyBorder="1" applyAlignment="1" applyProtection="1">
      <alignment horizontal="center" vertical="center"/>
      <protection locked="0"/>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13" xfId="0" applyFont="1" applyBorder="1" applyAlignment="1" applyProtection="1">
      <alignment horizontal="center" vertical="center"/>
    </xf>
    <xf numFmtId="38" fontId="16" fillId="0" borderId="6" xfId="1" applyFont="1" applyBorder="1" applyAlignment="1" applyProtection="1">
      <alignment horizontal="center" vertical="center"/>
    </xf>
    <xf numFmtId="38" fontId="16" fillId="0" borderId="13" xfId="1" applyFont="1" applyBorder="1" applyAlignment="1" applyProtection="1">
      <alignment horizontal="center" vertical="center"/>
    </xf>
    <xf numFmtId="38" fontId="16" fillId="0" borderId="14" xfId="1" applyFont="1" applyBorder="1" applyAlignment="1" applyProtection="1">
      <alignment horizontal="left" vertical="center"/>
    </xf>
    <xf numFmtId="38" fontId="16" fillId="0" borderId="1" xfId="1" applyFont="1" applyBorder="1" applyAlignment="1" applyProtection="1">
      <alignment horizontal="left" vertical="center"/>
    </xf>
    <xf numFmtId="0" fontId="16" fillId="0" borderId="1" xfId="0" applyFont="1" applyBorder="1" applyAlignment="1" applyProtection="1">
      <alignment horizontal="left" vertical="center"/>
    </xf>
    <xf numFmtId="0" fontId="16" fillId="0" borderId="2" xfId="0" applyFont="1" applyBorder="1" applyAlignment="1" applyProtection="1">
      <alignment horizontal="left" vertical="center"/>
    </xf>
    <xf numFmtId="0" fontId="0" fillId="3" borderId="5" xfId="0" applyFill="1" applyBorder="1" applyAlignment="1" applyProtection="1">
      <alignment horizontal="center" vertical="center"/>
      <protection locked="0"/>
    </xf>
    <xf numFmtId="38" fontId="16" fillId="0" borderId="3" xfId="1" applyFont="1" applyBorder="1" applyAlignment="1" applyProtection="1">
      <alignment horizontal="center" vertical="center"/>
    </xf>
    <xf numFmtId="38" fontId="16" fillId="0" borderId="14" xfId="1" applyFont="1" applyBorder="1" applyAlignment="1" applyProtection="1">
      <alignment horizontal="center" vertical="center" wrapText="1"/>
    </xf>
    <xf numFmtId="38" fontId="16" fillId="0" borderId="1" xfId="1" applyFont="1" applyBorder="1" applyAlignment="1" applyProtection="1">
      <alignment horizontal="center" vertical="center" wrapText="1"/>
    </xf>
    <xf numFmtId="38" fontId="16" fillId="0" borderId="2" xfId="1" applyFont="1" applyBorder="1" applyAlignment="1" applyProtection="1">
      <alignment horizontal="center" vertical="center" wrapText="1"/>
    </xf>
    <xf numFmtId="38" fontId="19" fillId="0" borderId="0" xfId="1" applyFont="1" applyBorder="1" applyAlignment="1" applyProtection="1">
      <alignment horizontal="center" vertical="center"/>
    </xf>
    <xf numFmtId="38" fontId="16" fillId="0" borderId="13" xfId="1" applyFont="1" applyBorder="1" applyAlignment="1" applyProtection="1">
      <alignment horizontal="center" vertical="center" wrapText="1"/>
    </xf>
    <xf numFmtId="38" fontId="16" fillId="0" borderId="5" xfId="1" applyFont="1" applyBorder="1" applyAlignment="1" applyProtection="1">
      <alignment horizontal="center" vertical="center" wrapText="1"/>
    </xf>
    <xf numFmtId="38" fontId="16" fillId="0" borderId="0" xfId="1" applyFont="1" applyBorder="1" applyAlignment="1" applyProtection="1">
      <alignment horizontal="center" vertical="center" wrapText="1"/>
    </xf>
    <xf numFmtId="0" fontId="8" fillId="6" borderId="0" xfId="3" applyFont="1" applyFill="1" applyAlignment="1">
      <alignment vertical="center" wrapText="1"/>
    </xf>
    <xf numFmtId="0" fontId="8" fillId="6" borderId="0" xfId="3" applyFont="1" applyFill="1" applyAlignment="1">
      <alignment horizontal="center" vertical="center"/>
    </xf>
    <xf numFmtId="0" fontId="8" fillId="6" borderId="0" xfId="3" applyFont="1" applyFill="1">
      <alignment vertical="center"/>
    </xf>
    <xf numFmtId="38" fontId="15" fillId="6" borderId="0" xfId="3" applyNumberFormat="1" applyFont="1" applyFill="1" applyAlignment="1">
      <alignment horizontal="center" vertical="center"/>
    </xf>
    <xf numFmtId="0" fontId="15" fillId="6" borderId="0" xfId="3" applyFont="1" applyFill="1" applyAlignment="1">
      <alignment horizontal="center" vertical="center"/>
    </xf>
    <xf numFmtId="0" fontId="8" fillId="6" borderId="0" xfId="3" applyFont="1" applyFill="1" applyAlignment="1">
      <alignment horizontal="right" vertical="center"/>
    </xf>
    <xf numFmtId="0" fontId="8" fillId="6" borderId="0" xfId="3" applyFont="1" applyFill="1" applyAlignment="1">
      <alignment vertical="center" shrinkToFit="1"/>
    </xf>
    <xf numFmtId="179" fontId="8" fillId="6" borderId="0" xfId="3" applyNumberFormat="1" applyFont="1" applyFill="1" applyAlignment="1">
      <alignment horizontal="right" vertical="center"/>
    </xf>
    <xf numFmtId="0" fontId="16" fillId="6" borderId="8" xfId="0" applyFont="1" applyFill="1" applyBorder="1" applyAlignment="1" applyProtection="1">
      <alignment horizontal="center" vertical="center"/>
      <protection locked="0"/>
    </xf>
    <xf numFmtId="0" fontId="16" fillId="6" borderId="16" xfId="0" applyFont="1" applyFill="1" applyBorder="1" applyAlignment="1" applyProtection="1">
      <alignment horizontal="center" vertical="center"/>
      <protection locked="0"/>
    </xf>
    <xf numFmtId="0" fontId="16" fillId="6" borderId="9" xfId="0" applyFont="1" applyFill="1" applyBorder="1" applyAlignment="1" applyProtection="1">
      <alignment horizontal="center" vertical="center"/>
      <protection locked="0"/>
    </xf>
    <xf numFmtId="0" fontId="16" fillId="6" borderId="10" xfId="0" applyFont="1" applyFill="1" applyBorder="1" applyAlignment="1" applyProtection="1">
      <alignment horizontal="center" vertical="center"/>
      <protection locked="0"/>
    </xf>
    <xf numFmtId="0" fontId="16" fillId="6" borderId="0" xfId="0" applyFont="1" applyFill="1" applyAlignment="1" applyProtection="1">
      <alignment horizontal="center" vertical="center"/>
      <protection locked="0"/>
    </xf>
    <xf numFmtId="0" fontId="16" fillId="6" borderId="4" xfId="0" applyFont="1" applyFill="1" applyBorder="1" applyAlignment="1" applyProtection="1">
      <alignment horizontal="center" vertical="center"/>
      <protection locked="0"/>
    </xf>
    <xf numFmtId="0" fontId="16" fillId="6" borderId="11" xfId="0" applyFont="1" applyFill="1" applyBorder="1" applyAlignment="1" applyProtection="1">
      <alignment horizontal="center" vertical="center"/>
      <protection locked="0"/>
    </xf>
    <xf numFmtId="0" fontId="16" fillId="6" borderId="3" xfId="0" applyFont="1" applyFill="1" applyBorder="1" applyAlignment="1" applyProtection="1">
      <alignment horizontal="center" vertical="center"/>
      <protection locked="0"/>
    </xf>
    <xf numFmtId="0" fontId="16" fillId="6" borderId="12" xfId="0" applyFont="1" applyFill="1" applyBorder="1" applyAlignment="1" applyProtection="1">
      <alignment horizontal="center" vertical="center"/>
      <protection locked="0"/>
    </xf>
    <xf numFmtId="0" fontId="16" fillId="6" borderId="8"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12" xfId="0" applyFont="1" applyFill="1" applyBorder="1" applyAlignment="1">
      <alignment horizontal="center" vertical="center"/>
    </xf>
    <xf numFmtId="0" fontId="16" fillId="6" borderId="6" xfId="0" applyFont="1" applyFill="1" applyBorder="1" applyAlignment="1">
      <alignment horizontal="left" vertical="center" wrapText="1"/>
    </xf>
    <xf numFmtId="0" fontId="16" fillId="6" borderId="15" xfId="0" applyFont="1" applyFill="1" applyBorder="1" applyAlignment="1">
      <alignment horizontal="left" vertical="center" wrapText="1"/>
    </xf>
    <xf numFmtId="0" fontId="24" fillId="6" borderId="6" xfId="0" applyFont="1" applyFill="1" applyBorder="1" applyAlignment="1">
      <alignment horizontal="left" vertical="center"/>
    </xf>
    <xf numFmtId="0" fontId="24" fillId="6" borderId="13" xfId="0" applyFont="1" applyFill="1" applyBorder="1" applyAlignment="1">
      <alignment horizontal="left" vertical="center"/>
    </xf>
    <xf numFmtId="0" fontId="16" fillId="6" borderId="8" xfId="0" applyFont="1" applyFill="1" applyBorder="1" applyAlignment="1">
      <alignment horizontal="left" vertical="top" wrapText="1"/>
    </xf>
    <xf numFmtId="0" fontId="16" fillId="6" borderId="9" xfId="0" applyFont="1" applyFill="1" applyBorder="1" applyAlignment="1">
      <alignment horizontal="left" vertical="top"/>
    </xf>
    <xf numFmtId="0" fontId="16" fillId="6" borderId="10" xfId="0" applyFont="1" applyFill="1" applyBorder="1" applyAlignment="1">
      <alignment horizontal="left" vertical="top"/>
    </xf>
    <xf numFmtId="0" fontId="16" fillId="6" borderId="4" xfId="0" applyFont="1" applyFill="1" applyBorder="1" applyAlignment="1">
      <alignment horizontal="left" vertical="top"/>
    </xf>
    <xf numFmtId="0" fontId="16" fillId="6" borderId="11" xfId="0" applyFont="1" applyFill="1" applyBorder="1" applyAlignment="1">
      <alignment horizontal="left" vertical="top"/>
    </xf>
    <xf numFmtId="0" fontId="16" fillId="6" borderId="12" xfId="0" applyFont="1" applyFill="1" applyBorder="1" applyAlignment="1">
      <alignment horizontal="left" vertical="top"/>
    </xf>
    <xf numFmtId="0" fontId="16" fillId="6" borderId="16" xfId="0" applyFont="1" applyFill="1" applyBorder="1" applyProtection="1">
      <protection locked="0"/>
    </xf>
    <xf numFmtId="0" fontId="16" fillId="6" borderId="9" xfId="0" applyFont="1" applyFill="1" applyBorder="1" applyProtection="1">
      <protection locked="0"/>
    </xf>
    <xf numFmtId="0" fontId="16" fillId="6" borderId="10" xfId="0" applyFont="1" applyFill="1" applyBorder="1" applyProtection="1">
      <protection locked="0"/>
    </xf>
    <xf numFmtId="0" fontId="16" fillId="6" borderId="0" xfId="0" applyFont="1" applyFill="1" applyProtection="1">
      <protection locked="0"/>
    </xf>
    <xf numFmtId="0" fontId="16" fillId="6" borderId="4" xfId="0" applyFont="1" applyFill="1" applyBorder="1" applyProtection="1">
      <protection locked="0"/>
    </xf>
    <xf numFmtId="0" fontId="16" fillId="6" borderId="11" xfId="0" applyFont="1" applyFill="1" applyBorder="1" applyProtection="1">
      <protection locked="0"/>
    </xf>
    <xf numFmtId="0" fontId="16" fillId="6" borderId="3" xfId="0" applyFont="1" applyFill="1" applyBorder="1" applyProtection="1">
      <protection locked="0"/>
    </xf>
    <xf numFmtId="0" fontId="16" fillId="6" borderId="12" xfId="0" applyFont="1" applyFill="1" applyBorder="1" applyProtection="1">
      <protection locked="0"/>
    </xf>
    <xf numFmtId="0" fontId="16" fillId="0" borderId="0" xfId="0" applyFont="1" applyAlignment="1" applyProtection="1">
      <alignment horizontal="left" vertical="center"/>
    </xf>
    <xf numFmtId="38" fontId="4" fillId="0" borderId="3" xfId="1" applyFont="1" applyBorder="1" applyAlignment="1" applyProtection="1">
      <alignment horizontal="center" vertical="center"/>
    </xf>
    <xf numFmtId="38" fontId="4" fillId="0" borderId="0" xfId="1" applyFont="1" applyBorder="1" applyAlignment="1" applyProtection="1">
      <alignment horizontal="center" vertical="center" wrapText="1"/>
    </xf>
    <xf numFmtId="0" fontId="30" fillId="6" borderId="0" xfId="0" applyFont="1" applyFill="1" applyAlignment="1">
      <alignment horizontal="left" vertical="center"/>
    </xf>
    <xf numFmtId="58" fontId="30" fillId="6" borderId="0" xfId="0" applyNumberFormat="1" applyFont="1" applyFill="1" applyAlignment="1">
      <alignment horizontal="right" vertical="center"/>
    </xf>
    <xf numFmtId="0" fontId="30" fillId="6" borderId="0" xfId="0" applyFont="1" applyFill="1" applyAlignment="1">
      <alignment horizontal="right" vertical="center"/>
    </xf>
    <xf numFmtId="0" fontId="8" fillId="6" borderId="0" xfId="0" applyFont="1" applyFill="1" applyAlignment="1">
      <alignment horizontal="left" vertical="top"/>
    </xf>
    <xf numFmtId="0" fontId="30" fillId="6" borderId="0" xfId="0" applyFont="1" applyFill="1" applyAlignment="1">
      <alignment horizontal="left" vertical="top" shrinkToFit="1"/>
    </xf>
    <xf numFmtId="0" fontId="30" fillId="6" borderId="0" xfId="0" applyFont="1" applyFill="1" applyAlignment="1">
      <alignment horizontal="center" vertical="center" wrapText="1"/>
    </xf>
    <xf numFmtId="0" fontId="30" fillId="6" borderId="0" xfId="0" applyFont="1" applyFill="1" applyAlignment="1">
      <alignment horizontal="left" vertical="center" wrapText="1"/>
    </xf>
    <xf numFmtId="0" fontId="30" fillId="6" borderId="0" xfId="0" applyFont="1" applyFill="1" applyAlignment="1">
      <alignment horizontal="center" vertical="center"/>
    </xf>
    <xf numFmtId="0" fontId="30" fillId="6" borderId="18" xfId="0" applyFont="1" applyFill="1" applyBorder="1" applyAlignment="1">
      <alignment horizontal="center" vertical="center" wrapText="1"/>
    </xf>
    <xf numFmtId="0" fontId="30" fillId="6" borderId="19" xfId="0" applyFont="1" applyFill="1" applyBorder="1" applyAlignment="1">
      <alignment horizontal="center" vertical="center" wrapText="1"/>
    </xf>
    <xf numFmtId="0" fontId="30" fillId="6" borderId="25" xfId="0" applyFont="1" applyFill="1" applyBorder="1" applyAlignment="1">
      <alignment horizontal="right" vertical="center" wrapText="1"/>
    </xf>
    <xf numFmtId="0" fontId="30" fillId="6" borderId="29" xfId="0" applyFont="1" applyFill="1" applyBorder="1" applyAlignment="1">
      <alignment horizontal="right" vertical="center" wrapText="1"/>
    </xf>
    <xf numFmtId="0" fontId="30" fillId="6" borderId="24" xfId="0" applyFont="1" applyFill="1" applyBorder="1" applyAlignment="1">
      <alignment horizontal="left" vertical="center" wrapText="1"/>
    </xf>
    <xf numFmtId="0" fontId="30" fillId="6" borderId="26" xfId="0" applyFont="1" applyFill="1" applyBorder="1" applyAlignment="1">
      <alignment horizontal="left" vertical="center" wrapText="1"/>
    </xf>
    <xf numFmtId="0" fontId="30" fillId="6" borderId="21" xfId="0" applyFont="1" applyFill="1" applyBorder="1" applyAlignment="1">
      <alignment horizontal="center" vertical="center" wrapText="1"/>
    </xf>
    <xf numFmtId="0" fontId="30" fillId="6" borderId="28" xfId="0" applyFont="1" applyFill="1" applyBorder="1" applyAlignment="1">
      <alignment horizontal="center" vertical="center" wrapText="1"/>
    </xf>
    <xf numFmtId="49" fontId="37" fillId="0" borderId="44" xfId="6" applyNumberFormat="1" applyFont="1" applyBorder="1" applyAlignment="1">
      <alignment horizontal="center" vertical="center" wrapText="1"/>
    </xf>
    <xf numFmtId="0" fontId="37" fillId="0" borderId="40" xfId="6" applyNumberFormat="1" applyFont="1" applyBorder="1" applyAlignment="1">
      <alignment horizontal="center" vertical="center" wrapText="1"/>
    </xf>
    <xf numFmtId="0" fontId="34" fillId="0" borderId="40" xfId="6" applyNumberFormat="1" applyFont="1" applyBorder="1" applyAlignment="1">
      <alignment horizontal="center" vertical="center" wrapText="1"/>
    </xf>
    <xf numFmtId="0" fontId="34" fillId="0" borderId="39" xfId="6" applyNumberFormat="1" applyFont="1" applyBorder="1" applyAlignment="1">
      <alignment horizontal="justify" vertical="center"/>
    </xf>
    <xf numFmtId="0" fontId="43" fillId="0" borderId="40" xfId="6" applyNumberFormat="1" applyFont="1" applyBorder="1" applyAlignment="1">
      <alignment horizontal="center" vertical="center" wrapText="1"/>
    </xf>
    <xf numFmtId="0" fontId="39" fillId="0" borderId="40" xfId="6" applyNumberFormat="1" applyFont="1" applyBorder="1" applyAlignment="1">
      <alignment horizontal="center" vertical="center" wrapText="1"/>
    </xf>
    <xf numFmtId="0" fontId="34" fillId="0" borderId="33" xfId="6" applyNumberFormat="1" applyFont="1" applyBorder="1" applyAlignment="1">
      <alignment horizontal="center" vertical="center"/>
    </xf>
    <xf numFmtId="49" fontId="37" fillId="0" borderId="43" xfId="6" applyNumberFormat="1" applyFont="1" applyBorder="1" applyAlignment="1">
      <alignment horizontal="center" vertical="center" wrapText="1"/>
    </xf>
    <xf numFmtId="49" fontId="37" fillId="0" borderId="40" xfId="6" applyNumberFormat="1" applyFont="1" applyBorder="1" applyAlignment="1">
      <alignment horizontal="center" vertical="center" wrapText="1"/>
    </xf>
  </cellXfs>
  <cellStyles count="7">
    <cellStyle name="ハイパーリンク" xfId="2" builtinId="8"/>
    <cellStyle name="桁区切り" xfId="1" builtinId="6"/>
    <cellStyle name="説明文 2" xfId="6" xr:uid="{79F443CB-D93B-4435-8DEE-3775719EDB63}"/>
    <cellStyle name="標準" xfId="0" builtinId="0"/>
    <cellStyle name="標準 2" xfId="3" xr:uid="{00000000-0005-0000-0000-000003000000}"/>
    <cellStyle name="標準 3" xfId="5" xr:uid="{E63C00F0-AF53-4E99-BF4F-ED2CA7C04FA9}"/>
    <cellStyle name="標準_Sheet1" xfId="4" xr:uid="{AA78448A-1FDE-4040-BD40-4D0B7804823F}"/>
  </cellStyles>
  <dxfs count="0"/>
  <tableStyles count="0" defaultTableStyle="TableStyleMedium9" defaultPivotStyle="PivotStyleLight16"/>
  <colors>
    <mruColors>
      <color rgb="FFFFFF99"/>
      <color rgb="FFFF99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B80B-8E1D-4A31-B93F-8F4AF99144A6}">
  <sheetPr codeName="Sheet1"/>
  <dimension ref="B2:L37"/>
  <sheetViews>
    <sheetView zoomScale="130" zoomScaleNormal="130" zoomScaleSheetLayoutView="100" workbookViewId="0">
      <selection activeCell="G41" sqref="G41"/>
    </sheetView>
  </sheetViews>
  <sheetFormatPr defaultColWidth="8.875" defaultRowHeight="15"/>
  <cols>
    <col min="1" max="1" width="2.75" style="130" customWidth="1"/>
    <col min="2" max="2" width="3.25" style="130" customWidth="1"/>
    <col min="3" max="3" width="13.125" style="130" customWidth="1"/>
    <col min="4" max="16384" width="8.875" style="130"/>
  </cols>
  <sheetData>
    <row r="2" spans="2:12">
      <c r="B2" s="130" t="s">
        <v>203</v>
      </c>
    </row>
    <row r="4" spans="2:12">
      <c r="B4" s="130" t="s">
        <v>219</v>
      </c>
    </row>
    <row r="5" spans="2:12">
      <c r="B5" s="194" t="s">
        <v>220</v>
      </c>
      <c r="C5" s="194"/>
      <c r="D5" s="194"/>
      <c r="E5" s="194"/>
      <c r="F5" s="194"/>
      <c r="G5" s="194"/>
      <c r="H5" s="194"/>
      <c r="I5" s="194"/>
      <c r="J5" s="194"/>
      <c r="K5" s="194"/>
      <c r="L5" s="194"/>
    </row>
    <row r="6" spans="2:12">
      <c r="B6" s="194"/>
      <c r="C6" s="194"/>
      <c r="D6" s="194"/>
      <c r="E6" s="194"/>
      <c r="F6" s="194"/>
      <c r="G6" s="194"/>
      <c r="H6" s="194"/>
      <c r="I6" s="194"/>
      <c r="J6" s="194"/>
      <c r="K6" s="194"/>
      <c r="L6" s="194"/>
    </row>
    <row r="9" spans="2:12">
      <c r="B9" s="194" t="s">
        <v>213</v>
      </c>
      <c r="C9" s="194"/>
      <c r="D9" s="194"/>
      <c r="E9" s="194"/>
      <c r="F9" s="194"/>
      <c r="G9" s="194"/>
      <c r="H9" s="194"/>
      <c r="I9" s="194"/>
      <c r="J9" s="194"/>
      <c r="K9" s="194"/>
      <c r="L9" s="194"/>
    </row>
    <row r="10" spans="2:12">
      <c r="B10" s="194"/>
      <c r="C10" s="194"/>
      <c r="D10" s="194"/>
      <c r="E10" s="194"/>
      <c r="F10" s="194"/>
      <c r="G10" s="194"/>
      <c r="H10" s="194"/>
      <c r="I10" s="194"/>
      <c r="J10" s="194"/>
      <c r="K10" s="194"/>
      <c r="L10" s="194"/>
    </row>
    <row r="11" spans="2:12">
      <c r="B11" s="130" t="s">
        <v>302</v>
      </c>
    </row>
    <row r="12" spans="2:12">
      <c r="B12" s="195" t="s">
        <v>214</v>
      </c>
      <c r="C12" s="195"/>
      <c r="D12" s="195"/>
      <c r="E12" s="195"/>
      <c r="F12" s="195"/>
      <c r="G12" s="195"/>
      <c r="H12" s="195"/>
      <c r="I12" s="195"/>
      <c r="J12" s="195"/>
      <c r="K12" s="195"/>
      <c r="L12" s="195"/>
    </row>
    <row r="13" spans="2:12">
      <c r="B13" s="195"/>
      <c r="C13" s="195"/>
      <c r="D13" s="195"/>
      <c r="E13" s="195"/>
      <c r="F13" s="195"/>
      <c r="G13" s="195"/>
      <c r="H13" s="195"/>
      <c r="I13" s="195"/>
      <c r="J13" s="195"/>
      <c r="K13" s="195"/>
      <c r="L13" s="195"/>
    </row>
    <row r="14" spans="2:12">
      <c r="B14" s="140"/>
      <c r="C14" s="140"/>
      <c r="D14" s="140"/>
      <c r="E14" s="140"/>
      <c r="F14" s="140"/>
      <c r="G14" s="140"/>
      <c r="H14" s="140"/>
      <c r="I14" s="140"/>
      <c r="J14" s="140"/>
      <c r="K14" s="140"/>
      <c r="L14" s="140"/>
    </row>
    <row r="15" spans="2:12">
      <c r="B15" s="130" t="s">
        <v>221</v>
      </c>
    </row>
    <row r="16" spans="2:12">
      <c r="C16" s="131" t="s">
        <v>204</v>
      </c>
      <c r="D16" s="130" t="s">
        <v>305</v>
      </c>
      <c r="F16" s="139"/>
    </row>
    <row r="17" spans="2:3">
      <c r="C17" s="131" t="s">
        <v>217</v>
      </c>
    </row>
    <row r="18" spans="2:3">
      <c r="C18" s="131" t="s">
        <v>301</v>
      </c>
    </row>
    <row r="19" spans="2:3">
      <c r="C19" s="132" t="s">
        <v>205</v>
      </c>
    </row>
    <row r="20" spans="2:3">
      <c r="C20" s="132" t="s">
        <v>206</v>
      </c>
    </row>
    <row r="21" spans="2:3">
      <c r="C21" s="132" t="s">
        <v>207</v>
      </c>
    </row>
    <row r="25" spans="2:3">
      <c r="B25" s="130" t="s">
        <v>215</v>
      </c>
    </row>
    <row r="26" spans="2:3">
      <c r="C26" s="133" t="s">
        <v>208</v>
      </c>
    </row>
    <row r="27" spans="2:3">
      <c r="C27" s="133" t="s">
        <v>209</v>
      </c>
    </row>
    <row r="28" spans="2:3">
      <c r="C28" s="133" t="s">
        <v>210</v>
      </c>
    </row>
    <row r="29" spans="2:3">
      <c r="C29" s="133" t="s">
        <v>211</v>
      </c>
    </row>
    <row r="31" spans="2:3">
      <c r="B31" s="130" t="s">
        <v>216</v>
      </c>
    </row>
    <row r="32" spans="2:3">
      <c r="C32" s="134" t="s">
        <v>212</v>
      </c>
    </row>
    <row r="35" spans="2:12">
      <c r="B35" s="135" t="s">
        <v>218</v>
      </c>
      <c r="C35" s="131" t="s">
        <v>217</v>
      </c>
      <c r="D35" s="130" t="s">
        <v>303</v>
      </c>
    </row>
    <row r="36" spans="2:12">
      <c r="C36" s="194" t="s">
        <v>304</v>
      </c>
      <c r="D36" s="194"/>
      <c r="E36" s="194"/>
      <c r="F36" s="194"/>
      <c r="G36" s="194"/>
      <c r="H36" s="194"/>
      <c r="I36" s="194"/>
      <c r="J36" s="194"/>
      <c r="K36" s="194"/>
      <c r="L36" s="194"/>
    </row>
    <row r="37" spans="2:12">
      <c r="C37" s="194"/>
      <c r="D37" s="194"/>
      <c r="E37" s="194"/>
      <c r="F37" s="194"/>
      <c r="G37" s="194"/>
      <c r="H37" s="194"/>
      <c r="I37" s="194"/>
      <c r="J37" s="194"/>
      <c r="K37" s="194"/>
      <c r="L37" s="194"/>
    </row>
  </sheetData>
  <mergeCells count="4">
    <mergeCell ref="B5:L6"/>
    <mergeCell ref="B9:L10"/>
    <mergeCell ref="B12:L13"/>
    <mergeCell ref="C36:L37"/>
  </mergeCells>
  <phoneticPr fontId="3"/>
  <pageMargins left="0.31496062992125984" right="0.31496062992125984" top="0.55118110236220474" bottom="0.55118110236220474"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B0F0"/>
  </sheetPr>
  <dimension ref="A1:AH43"/>
  <sheetViews>
    <sheetView view="pageBreakPreview" zoomScaleNormal="100" zoomScaleSheetLayoutView="100" workbookViewId="0">
      <selection activeCell="AH18" sqref="V18:AH18"/>
    </sheetView>
  </sheetViews>
  <sheetFormatPr defaultColWidth="2.5" defaultRowHeight="19.5" customHeight="1"/>
  <cols>
    <col min="1" max="16384" width="2.5" style="16"/>
  </cols>
  <sheetData>
    <row r="1" spans="1:34" ht="19.5" customHeight="1">
      <c r="A1" s="327" t="s">
        <v>127</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row>
    <row r="2" spans="1:34" ht="19.5"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1:34" ht="19.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ht="19.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ht="19.5" customHeight="1">
      <c r="A5" s="326" t="s">
        <v>128</v>
      </c>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row>
    <row r="6" spans="1:34" ht="19.5"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19.5" customHeigh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ht="19.5" customHeight="1">
      <c r="A8" s="330" t="str">
        <f>①基本情報!R2&amp;①基本情報!S2+1&amp;"年3月31日"</f>
        <v>令和7年3月31日</v>
      </c>
      <c r="B8" s="330"/>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H8" s="330"/>
    </row>
    <row r="9" spans="1:34" ht="19.5" customHeight="1">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row>
    <row r="10" spans="1:34" ht="19.5"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row>
    <row r="11" spans="1:34" ht="19.5" customHeight="1">
      <c r="A11" s="327" t="s">
        <v>115</v>
      </c>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row>
    <row r="12" spans="1:34" ht="19.5" customHeight="1">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row>
    <row r="13" spans="1:34" ht="19.5" customHeight="1">
      <c r="A13" s="330" t="s">
        <v>116</v>
      </c>
      <c r="B13" s="330"/>
      <c r="C13" s="330"/>
      <c r="D13" s="330"/>
      <c r="E13" s="330"/>
      <c r="F13" s="330"/>
      <c r="G13" s="330"/>
      <c r="H13" s="330"/>
      <c r="I13" s="330"/>
      <c r="J13" s="330"/>
      <c r="K13" s="330"/>
      <c r="L13" s="330"/>
      <c r="M13" s="330"/>
      <c r="N13" s="330"/>
      <c r="O13" s="330"/>
      <c r="P13" s="330"/>
      <c r="Q13" s="330"/>
      <c r="R13" s="330"/>
      <c r="S13" s="330"/>
      <c r="T13" s="330"/>
      <c r="U13" s="330"/>
      <c r="V13" s="330"/>
      <c r="W13" s="330"/>
      <c r="X13" s="325">
        <f>①基本情報!B4</f>
        <v>0</v>
      </c>
      <c r="Y13" s="325"/>
      <c r="Z13" s="325"/>
      <c r="AA13" s="325"/>
      <c r="AB13" s="325"/>
      <c r="AC13" s="325"/>
      <c r="AD13" s="325"/>
      <c r="AE13" s="325"/>
      <c r="AF13" s="325"/>
      <c r="AG13" s="325"/>
      <c r="AH13" s="325"/>
    </row>
    <row r="14" spans="1:34" ht="19.5" customHeight="1">
      <c r="A14" s="330"/>
      <c r="B14" s="330"/>
      <c r="C14" s="330"/>
      <c r="D14" s="330"/>
      <c r="E14" s="330"/>
      <c r="F14" s="330"/>
      <c r="G14" s="330"/>
      <c r="H14" s="330"/>
      <c r="I14" s="330"/>
      <c r="J14" s="330"/>
      <c r="K14" s="330"/>
      <c r="L14" s="330"/>
      <c r="M14" s="330"/>
      <c r="N14" s="330"/>
      <c r="O14" s="330"/>
      <c r="P14" s="330"/>
      <c r="Q14" s="330"/>
      <c r="R14" s="330"/>
      <c r="S14" s="330"/>
      <c r="T14" s="330"/>
      <c r="U14" s="330"/>
      <c r="V14" s="330"/>
      <c r="W14" s="330"/>
      <c r="X14" s="325"/>
      <c r="Y14" s="325"/>
      <c r="Z14" s="325"/>
      <c r="AA14" s="325"/>
      <c r="AB14" s="325"/>
      <c r="AC14" s="325"/>
      <c r="AD14" s="325"/>
      <c r="AE14" s="325"/>
      <c r="AF14" s="325"/>
      <c r="AG14" s="325"/>
      <c r="AH14" s="325"/>
    </row>
    <row r="15" spans="1:34" ht="19.5" customHeight="1">
      <c r="A15" s="330" t="s">
        <v>117</v>
      </c>
      <c r="B15" s="330"/>
      <c r="C15" s="330"/>
      <c r="D15" s="330"/>
      <c r="E15" s="330"/>
      <c r="F15" s="330"/>
      <c r="G15" s="330"/>
      <c r="H15" s="330"/>
      <c r="I15" s="330"/>
      <c r="J15" s="330"/>
      <c r="K15" s="330"/>
      <c r="L15" s="330"/>
      <c r="M15" s="330"/>
      <c r="N15" s="330"/>
      <c r="O15" s="330"/>
      <c r="P15" s="330"/>
      <c r="Q15" s="330"/>
      <c r="R15" s="330"/>
      <c r="S15" s="330"/>
      <c r="T15" s="330"/>
      <c r="U15" s="330"/>
      <c r="V15" s="330"/>
      <c r="W15" s="330"/>
      <c r="X15" s="331">
        <f>①基本情報!B3</f>
        <v>0</v>
      </c>
      <c r="Y15" s="331"/>
      <c r="Z15" s="331"/>
      <c r="AA15" s="331"/>
      <c r="AB15" s="331"/>
      <c r="AC15" s="331"/>
      <c r="AD15" s="331"/>
      <c r="AE15" s="331"/>
      <c r="AF15" s="331"/>
      <c r="AG15" s="331"/>
      <c r="AH15" s="331"/>
    </row>
    <row r="16" spans="1:34" ht="9.75" customHeight="1">
      <c r="A16" s="18"/>
      <c r="B16" s="18"/>
      <c r="C16" s="18"/>
      <c r="D16" s="18"/>
      <c r="E16" s="18"/>
      <c r="F16" s="18"/>
      <c r="G16" s="18"/>
      <c r="H16" s="18"/>
      <c r="I16" s="18"/>
      <c r="J16" s="18"/>
      <c r="K16" s="18"/>
      <c r="L16" s="18"/>
      <c r="M16" s="18"/>
      <c r="N16" s="18"/>
      <c r="O16" s="18"/>
      <c r="P16" s="18"/>
      <c r="Q16" s="18"/>
      <c r="R16" s="18"/>
      <c r="S16" s="18"/>
      <c r="T16" s="18"/>
      <c r="U16" s="18"/>
      <c r="V16" s="18"/>
      <c r="W16" s="18"/>
      <c r="X16" s="19"/>
      <c r="Y16" s="19"/>
      <c r="Z16" s="19"/>
      <c r="AA16" s="19"/>
      <c r="AB16" s="19"/>
      <c r="AC16" s="19"/>
      <c r="AD16" s="19"/>
      <c r="AE16" s="19"/>
      <c r="AF16" s="19"/>
      <c r="AG16" s="19"/>
      <c r="AH16" s="19"/>
    </row>
    <row r="17" spans="1:34" ht="19.5" customHeight="1">
      <c r="A17" s="330" t="s">
        <v>118</v>
      </c>
      <c r="B17" s="330"/>
      <c r="C17" s="330"/>
      <c r="D17" s="330"/>
      <c r="E17" s="330"/>
      <c r="F17" s="330"/>
      <c r="G17" s="330"/>
      <c r="H17" s="330"/>
      <c r="I17" s="330"/>
      <c r="J17" s="330"/>
      <c r="K17" s="330"/>
      <c r="L17" s="330"/>
      <c r="M17" s="330"/>
      <c r="N17" s="330"/>
      <c r="O17" s="330"/>
      <c r="P17" s="330"/>
      <c r="Q17" s="330"/>
      <c r="R17" s="330"/>
      <c r="S17" s="330"/>
      <c r="T17" s="330"/>
      <c r="U17" s="330"/>
      <c r="V17" s="330"/>
      <c r="W17" s="330"/>
      <c r="X17" s="331">
        <f>①基本情報!B5</f>
        <v>0</v>
      </c>
      <c r="Y17" s="331"/>
      <c r="Z17" s="331"/>
      <c r="AA17" s="331"/>
      <c r="AB17" s="331"/>
      <c r="AC17" s="331"/>
      <c r="AD17" s="331"/>
      <c r="AE17" s="331"/>
      <c r="AF17" s="331"/>
      <c r="AG17" s="326" t="s">
        <v>70</v>
      </c>
      <c r="AH17" s="326"/>
    </row>
    <row r="18" spans="1:34" ht="19.5"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row>
    <row r="19" spans="1:34" ht="19.5"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row>
    <row r="20" spans="1:34" ht="19.5" customHeight="1">
      <c r="A20" s="325" t="str">
        <f>"　"&amp;①基本情報!R2&amp;"　年　月　日付け八街市達第　　　号の　　で額の確定のあった"&amp;①基本情報!R2&amp;①基本情報!S2&amp;"年度八街市障害者グループホーム運営費補助金を、八街市補助金等交付規則第１５条の規定により、次のとおり請求します。"</f>
        <v>　令和　年　月　日付け八街市達第　　　号の　　で額の確定のあった令和6年度八街市障害者グループホーム運営費補助金を、八街市補助金等交付規則第１５条の規定により、次のとおり請求します。</v>
      </c>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row>
    <row r="21" spans="1:34" ht="19.5" customHeight="1">
      <c r="A21" s="325"/>
      <c r="B21" s="325"/>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row>
    <row r="22" spans="1:34" ht="19.5" customHeight="1">
      <c r="A22" s="325"/>
      <c r="B22" s="325"/>
      <c r="C22" s="325"/>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row>
    <row r="23" spans="1:34" ht="19.5"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row>
    <row r="24" spans="1:34" ht="19.5" customHeight="1">
      <c r="A24" s="326" t="s">
        <v>119</v>
      </c>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row>
    <row r="25" spans="1:34" ht="19.5"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row>
    <row r="26" spans="1:34" ht="19.5" customHeight="1">
      <c r="A26" s="17"/>
      <c r="B26" s="17"/>
      <c r="C26" s="17"/>
      <c r="D26" s="17"/>
      <c r="E26" s="17"/>
      <c r="F26" s="17"/>
      <c r="G26" s="17"/>
      <c r="H26" s="17"/>
      <c r="I26" s="17" t="s">
        <v>140</v>
      </c>
      <c r="J26" s="328">
        <f>⑥精算書!G9</f>
        <v>0</v>
      </c>
      <c r="K26" s="329"/>
      <c r="L26" s="329"/>
      <c r="M26" s="329"/>
      <c r="N26" s="329"/>
      <c r="O26" s="329"/>
      <c r="P26" s="329"/>
      <c r="Q26" s="329"/>
      <c r="R26" s="329"/>
      <c r="S26" s="329"/>
      <c r="T26" s="329"/>
      <c r="U26" s="329"/>
      <c r="V26" s="329"/>
      <c r="W26" s="17" t="s">
        <v>139</v>
      </c>
      <c r="X26" s="17"/>
      <c r="Y26" s="17"/>
      <c r="Z26" s="17"/>
      <c r="AA26" s="17"/>
      <c r="AB26" s="17"/>
      <c r="AC26" s="17"/>
      <c r="AD26" s="17"/>
      <c r="AE26" s="17"/>
      <c r="AF26" s="17"/>
      <c r="AG26" s="17"/>
      <c r="AH26" s="17"/>
    </row>
    <row r="27" spans="1:34" ht="19.5"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4" ht="19.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4" ht="19.5"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4" ht="19.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ht="19.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row>
    <row r="32" spans="1:34" ht="19.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1:34" ht="19.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4" ht="19.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1:34" ht="19.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row>
    <row r="36" spans="1:34" ht="19.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4" ht="19.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4" ht="19.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4" ht="19.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row r="40" spans="1:34" ht="19.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row>
    <row r="41" spans="1:34" ht="19.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1:34" ht="19.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4" ht="19.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row>
  </sheetData>
  <sheetProtection algorithmName="SHA-512" hashValue="4G8JaUfxb6OQWD+TiA/lWLb1GWsfuXbsVzcHobcKhi8TOqzzQWL4HH+szrRh+QBaUJHTRvBf3+BuLX46VRAcUg==" saltValue="UFFmj3GYJk/868SMaMrw8w==" spinCount="100000" sheet="1" objects="1" scenarios="1" selectLockedCells="1"/>
  <mergeCells count="14">
    <mergeCell ref="J26:V26"/>
    <mergeCell ref="A1:AH1"/>
    <mergeCell ref="A5:AH5"/>
    <mergeCell ref="A8:AH8"/>
    <mergeCell ref="A11:AH11"/>
    <mergeCell ref="A13:W14"/>
    <mergeCell ref="X13:AH14"/>
    <mergeCell ref="A24:AH24"/>
    <mergeCell ref="A15:W15"/>
    <mergeCell ref="X15:AH15"/>
    <mergeCell ref="A17:W17"/>
    <mergeCell ref="X17:AF17"/>
    <mergeCell ref="AG17:AH17"/>
    <mergeCell ref="A20:AH22"/>
  </mergeCells>
  <phoneticPr fontId="3"/>
  <printOptions horizontalCentered="1"/>
  <pageMargins left="0.78740157480314965" right="0.78740157480314965" top="0.78740157480314965" bottom="0.78740157480314965" header="0" footer="0"/>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FF0000"/>
  </sheetPr>
  <dimension ref="A1:H35"/>
  <sheetViews>
    <sheetView view="pageBreakPreview" zoomScaleNormal="100" zoomScaleSheetLayoutView="100" workbookViewId="0">
      <selection activeCell="B4" sqref="B4:H4"/>
    </sheetView>
  </sheetViews>
  <sheetFormatPr defaultColWidth="9" defaultRowHeight="19.5"/>
  <cols>
    <col min="1" max="1" width="2.5" style="65" customWidth="1"/>
    <col min="2" max="2" width="22.875" style="65" customWidth="1"/>
    <col min="3" max="3" width="13.375" style="65" customWidth="1"/>
    <col min="4" max="4" width="15.125" style="65" customWidth="1"/>
    <col min="5" max="5" width="9.25" style="65" customWidth="1"/>
    <col min="6" max="6" width="8.125" style="65" customWidth="1"/>
    <col min="7" max="16384" width="9" style="65"/>
  </cols>
  <sheetData>
    <row r="1" spans="1:8" ht="15.75" customHeight="1">
      <c r="A1" s="64"/>
      <c r="B1" s="367" t="s">
        <v>87</v>
      </c>
      <c r="C1" s="367"/>
      <c r="D1" s="64"/>
      <c r="E1" s="64"/>
      <c r="F1" s="64"/>
      <c r="G1" s="64"/>
      <c r="H1" s="64"/>
    </row>
    <row r="2" spans="1:8">
      <c r="A2" s="64"/>
      <c r="B2" s="66"/>
      <c r="C2" s="64"/>
      <c r="D2" s="64"/>
      <c r="E2" s="64"/>
      <c r="F2" s="64"/>
      <c r="G2" s="64"/>
      <c r="H2" s="64"/>
    </row>
    <row r="3" spans="1:8">
      <c r="A3" s="64"/>
      <c r="B3" s="368">
        <v>45747</v>
      </c>
      <c r="C3" s="369"/>
      <c r="D3" s="369"/>
      <c r="E3" s="369"/>
      <c r="F3" s="369"/>
      <c r="G3" s="369"/>
      <c r="H3" s="369"/>
    </row>
    <row r="4" spans="1:8" ht="24.75" customHeight="1">
      <c r="A4" s="64"/>
      <c r="B4" s="367" t="s">
        <v>88</v>
      </c>
      <c r="C4" s="367"/>
      <c r="D4" s="367"/>
      <c r="E4" s="367"/>
      <c r="F4" s="367"/>
      <c r="G4" s="367"/>
      <c r="H4" s="367"/>
    </row>
    <row r="5" spans="1:8">
      <c r="A5" s="64"/>
      <c r="B5" s="64"/>
      <c r="C5" s="64"/>
      <c r="D5" s="64"/>
      <c r="E5" s="67" t="s">
        <v>68</v>
      </c>
      <c r="F5" s="370">
        <f>①基本情報!B4</f>
        <v>0</v>
      </c>
      <c r="G5" s="370"/>
      <c r="H5" s="370"/>
    </row>
    <row r="6" spans="1:8">
      <c r="A6" s="64"/>
      <c r="B6" s="64"/>
      <c r="C6" s="64"/>
      <c r="D6" s="64"/>
      <c r="E6" s="67"/>
      <c r="F6" s="370"/>
      <c r="G6" s="370"/>
      <c r="H6" s="370"/>
    </row>
    <row r="7" spans="1:8">
      <c r="A7" s="64"/>
      <c r="B7" s="64"/>
      <c r="C7" s="64"/>
      <c r="D7" s="68" t="s">
        <v>107</v>
      </c>
      <c r="E7" s="64" t="s">
        <v>178</v>
      </c>
      <c r="F7" s="371">
        <f>①基本情報!B3</f>
        <v>0</v>
      </c>
      <c r="G7" s="371"/>
      <c r="H7" s="371"/>
    </row>
    <row r="8" spans="1:8">
      <c r="A8" s="64"/>
      <c r="B8" s="64"/>
      <c r="C8" s="64"/>
      <c r="D8" s="68"/>
      <c r="E8" s="64"/>
      <c r="F8" s="64"/>
      <c r="G8" s="69"/>
      <c r="H8" s="69"/>
    </row>
    <row r="9" spans="1:8">
      <c r="A9" s="64"/>
      <c r="B9" s="64"/>
      <c r="C9" s="64"/>
      <c r="D9" s="64"/>
      <c r="E9" s="64" t="s">
        <v>106</v>
      </c>
      <c r="F9" s="371">
        <f>①基本情報!B5</f>
        <v>0</v>
      </c>
      <c r="G9" s="371"/>
      <c r="H9" s="371"/>
    </row>
    <row r="10" spans="1:8">
      <c r="A10" s="64"/>
      <c r="B10" s="64"/>
      <c r="C10" s="64"/>
      <c r="D10" s="64"/>
      <c r="E10" s="64"/>
      <c r="F10" s="64"/>
      <c r="G10" s="70"/>
      <c r="H10" s="70"/>
    </row>
    <row r="11" spans="1:8">
      <c r="A11" s="64"/>
      <c r="B11" s="64"/>
      <c r="C11" s="64"/>
      <c r="D11" s="64"/>
      <c r="E11" s="64"/>
      <c r="F11" s="64"/>
      <c r="G11" s="70"/>
      <c r="H11" s="70"/>
    </row>
    <row r="12" spans="1:8" ht="13.5" customHeight="1">
      <c r="A12" s="64"/>
      <c r="B12" s="372" t="s">
        <v>89</v>
      </c>
      <c r="C12" s="372"/>
      <c r="D12" s="372"/>
      <c r="E12" s="372"/>
      <c r="F12" s="372"/>
      <c r="G12" s="372"/>
      <c r="H12" s="372"/>
    </row>
    <row r="13" spans="1:8" ht="63" customHeight="1">
      <c r="A13" s="64"/>
      <c r="B13" s="373" t="s">
        <v>105</v>
      </c>
      <c r="C13" s="373"/>
      <c r="D13" s="373"/>
      <c r="E13" s="373"/>
      <c r="F13" s="373"/>
      <c r="G13" s="373"/>
      <c r="H13" s="373"/>
    </row>
    <row r="14" spans="1:8">
      <c r="A14" s="64"/>
      <c r="B14" s="374" t="s">
        <v>86</v>
      </c>
      <c r="C14" s="374"/>
      <c r="D14" s="374"/>
      <c r="E14" s="374"/>
      <c r="F14" s="374"/>
      <c r="G14" s="374"/>
      <c r="H14" s="374"/>
    </row>
    <row r="15" spans="1:8" ht="27" customHeight="1">
      <c r="A15" s="64"/>
      <c r="B15" s="367" t="s">
        <v>90</v>
      </c>
      <c r="C15" s="367"/>
      <c r="D15" s="367"/>
      <c r="E15" s="367"/>
      <c r="F15" s="71"/>
      <c r="G15" s="64"/>
      <c r="H15" s="64"/>
    </row>
    <row r="16" spans="1:8" ht="27" customHeight="1">
      <c r="A16" s="64"/>
      <c r="B16" s="71"/>
      <c r="C16" s="71"/>
      <c r="D16" s="71"/>
      <c r="E16" s="71"/>
      <c r="F16" s="71"/>
      <c r="G16" s="64"/>
      <c r="H16" s="64"/>
    </row>
    <row r="17" spans="1:8" ht="21" customHeight="1">
      <c r="A17" s="64"/>
      <c r="B17" s="367" t="s">
        <v>108</v>
      </c>
      <c r="C17" s="367"/>
      <c r="D17" s="367"/>
      <c r="E17" s="367"/>
      <c r="F17" s="71"/>
      <c r="G17" s="64"/>
      <c r="H17" s="64"/>
    </row>
    <row r="18" spans="1:8" ht="21" customHeight="1">
      <c r="A18" s="64"/>
      <c r="B18" s="71"/>
      <c r="C18" s="71"/>
      <c r="D18" s="71"/>
      <c r="E18" s="71"/>
      <c r="F18" s="71"/>
      <c r="G18" s="64"/>
      <c r="H18" s="64"/>
    </row>
    <row r="19" spans="1:8" ht="17.25" customHeight="1">
      <c r="A19" s="64"/>
      <c r="B19" s="367" t="s">
        <v>91</v>
      </c>
      <c r="C19" s="367"/>
      <c r="D19" s="367"/>
      <c r="E19" s="367"/>
      <c r="F19" s="71"/>
      <c r="G19" s="64"/>
      <c r="H19" s="64"/>
    </row>
    <row r="20" spans="1:8" ht="15.75" customHeight="1">
      <c r="A20" s="64"/>
      <c r="B20" s="71"/>
      <c r="C20" s="71"/>
      <c r="D20" s="71"/>
      <c r="E20" s="71"/>
      <c r="F20" s="71"/>
      <c r="G20" s="64"/>
      <c r="H20" s="64"/>
    </row>
    <row r="21" spans="1:8">
      <c r="A21" s="64"/>
      <c r="B21" s="367" t="s">
        <v>92</v>
      </c>
      <c r="C21" s="367"/>
      <c r="D21" s="367"/>
      <c r="E21" s="367"/>
      <c r="F21" s="71"/>
      <c r="G21" s="64"/>
      <c r="H21" s="64"/>
    </row>
    <row r="22" spans="1:8" ht="20.25" thickBot="1">
      <c r="A22" s="64"/>
      <c r="B22" s="71"/>
      <c r="C22" s="71"/>
      <c r="D22" s="71"/>
      <c r="E22" s="71"/>
      <c r="F22" s="71"/>
      <c r="G22" s="64"/>
      <c r="H22" s="64"/>
    </row>
    <row r="23" spans="1:8" ht="25.5" customHeight="1" thickTop="1">
      <c r="A23" s="64"/>
      <c r="B23" s="375" t="s">
        <v>93</v>
      </c>
      <c r="C23" s="381" t="s">
        <v>94</v>
      </c>
      <c r="D23" s="381"/>
      <c r="E23" s="381"/>
      <c r="F23" s="382"/>
      <c r="G23" s="72"/>
      <c r="H23" s="64"/>
    </row>
    <row r="24" spans="1:8" ht="20.25" thickBot="1">
      <c r="A24" s="64"/>
      <c r="B24" s="376"/>
      <c r="C24" s="73" t="s">
        <v>95</v>
      </c>
      <c r="D24" s="74" t="s">
        <v>96</v>
      </c>
      <c r="E24" s="379" t="s">
        <v>97</v>
      </c>
      <c r="F24" s="380"/>
      <c r="G24" s="64"/>
      <c r="H24" s="64"/>
    </row>
    <row r="25" spans="1:8" ht="91.5" customHeight="1" thickTop="1" thickBot="1">
      <c r="A25" s="64"/>
      <c r="B25" s="75" t="s">
        <v>98</v>
      </c>
      <c r="C25" s="76" t="s">
        <v>98</v>
      </c>
      <c r="D25" s="77" t="s">
        <v>98</v>
      </c>
      <c r="E25" s="377" t="s">
        <v>98</v>
      </c>
      <c r="F25" s="378"/>
      <c r="G25" s="72"/>
      <c r="H25" s="64"/>
    </row>
    <row r="26" spans="1:8" ht="20.25" thickTop="1">
      <c r="A26" s="64"/>
      <c r="B26" s="78"/>
      <c r="C26" s="79"/>
      <c r="D26" s="79"/>
      <c r="E26" s="78"/>
      <c r="F26" s="78"/>
      <c r="G26" s="64"/>
      <c r="H26" s="64"/>
    </row>
    <row r="27" spans="1:8">
      <c r="A27" s="64"/>
      <c r="B27" s="367" t="s">
        <v>99</v>
      </c>
      <c r="C27" s="367"/>
      <c r="D27" s="367"/>
      <c r="E27" s="367"/>
      <c r="F27" s="71"/>
      <c r="G27" s="64"/>
      <c r="H27" s="64"/>
    </row>
    <row r="28" spans="1:8">
      <c r="A28" s="64"/>
      <c r="B28" s="71"/>
      <c r="C28" s="71"/>
      <c r="D28" s="71"/>
      <c r="E28" s="71"/>
      <c r="F28" s="71"/>
      <c r="G28" s="64"/>
      <c r="H28" s="64"/>
    </row>
    <row r="29" spans="1:8">
      <c r="A29" s="64"/>
      <c r="B29" s="71" t="s">
        <v>100</v>
      </c>
      <c r="C29" s="71"/>
      <c r="D29" s="71"/>
      <c r="E29" s="71"/>
      <c r="F29" s="71"/>
      <c r="G29" s="80"/>
      <c r="H29" s="80"/>
    </row>
    <row r="30" spans="1:8">
      <c r="A30" s="64"/>
      <c r="B30" s="71"/>
      <c r="C30" s="71"/>
      <c r="D30" s="71"/>
      <c r="E30" s="71"/>
      <c r="F30" s="71"/>
      <c r="G30" s="80"/>
      <c r="H30" s="80"/>
    </row>
    <row r="31" spans="1:8">
      <c r="A31" s="64"/>
      <c r="B31" s="66" t="s">
        <v>101</v>
      </c>
      <c r="C31" s="64"/>
      <c r="D31" s="64"/>
      <c r="E31" s="64"/>
      <c r="F31" s="64"/>
      <c r="G31" s="64"/>
      <c r="H31" s="64"/>
    </row>
    <row r="32" spans="1:8">
      <c r="A32" s="64"/>
      <c r="B32" s="367" t="s">
        <v>102</v>
      </c>
      <c r="C32" s="367"/>
      <c r="D32" s="367"/>
      <c r="E32" s="367"/>
      <c r="F32" s="71"/>
      <c r="G32" s="64"/>
      <c r="H32" s="64"/>
    </row>
    <row r="33" spans="1:8">
      <c r="A33" s="64"/>
      <c r="B33" s="367" t="s">
        <v>103</v>
      </c>
      <c r="C33" s="367"/>
      <c r="D33" s="367"/>
      <c r="E33" s="367"/>
      <c r="F33" s="71"/>
      <c r="G33" s="64"/>
      <c r="H33" s="64"/>
    </row>
    <row r="34" spans="1:8">
      <c r="A34" s="64"/>
      <c r="B34" s="367" t="s">
        <v>104</v>
      </c>
      <c r="C34" s="367"/>
      <c r="D34" s="367"/>
      <c r="E34" s="367"/>
      <c r="F34" s="71"/>
      <c r="G34" s="64"/>
      <c r="H34" s="64"/>
    </row>
    <row r="35" spans="1:8">
      <c r="B35" s="81"/>
    </row>
  </sheetData>
  <mergeCells count="21">
    <mergeCell ref="B34:E34"/>
    <mergeCell ref="B12:H12"/>
    <mergeCell ref="B13:H13"/>
    <mergeCell ref="B14:H14"/>
    <mergeCell ref="B27:E27"/>
    <mergeCell ref="B23:B24"/>
    <mergeCell ref="B15:E15"/>
    <mergeCell ref="B17:E17"/>
    <mergeCell ref="B19:E19"/>
    <mergeCell ref="B21:E21"/>
    <mergeCell ref="E25:F25"/>
    <mergeCell ref="E24:F24"/>
    <mergeCell ref="C23:F23"/>
    <mergeCell ref="B1:C1"/>
    <mergeCell ref="B3:H3"/>
    <mergeCell ref="B4:H4"/>
    <mergeCell ref="B32:E32"/>
    <mergeCell ref="B33:E33"/>
    <mergeCell ref="F5:H6"/>
    <mergeCell ref="F9:H9"/>
    <mergeCell ref="F7:H7"/>
  </mergeCells>
  <phoneticPr fontId="3"/>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9D182-5BC7-4129-AFA2-31A0B5237D0F}">
  <sheetPr codeName="Sheet12">
    <tabColor rgb="FF002060"/>
  </sheetPr>
  <dimension ref="A1:S2"/>
  <sheetViews>
    <sheetView workbookViewId="0">
      <selection activeCell="A2" sqref="A2:XFD2"/>
    </sheetView>
  </sheetViews>
  <sheetFormatPr defaultRowHeight="13.5"/>
  <sheetData>
    <row r="1" spans="1:19" ht="22.5">
      <c r="A1" s="83" t="s">
        <v>181</v>
      </c>
      <c r="B1" s="83" t="s">
        <v>182</v>
      </c>
      <c r="C1" s="83" t="s">
        <v>183</v>
      </c>
      <c r="D1" s="83" t="s">
        <v>184</v>
      </c>
      <c r="E1" s="83" t="s">
        <v>185</v>
      </c>
      <c r="F1" s="83" t="s">
        <v>186</v>
      </c>
      <c r="G1" s="83" t="s">
        <v>187</v>
      </c>
      <c r="H1" s="83" t="s">
        <v>188</v>
      </c>
      <c r="I1" s="83" t="s">
        <v>189</v>
      </c>
      <c r="J1" s="83" t="s">
        <v>190</v>
      </c>
      <c r="K1" s="83" t="s">
        <v>191</v>
      </c>
      <c r="L1" s="83" t="s">
        <v>192</v>
      </c>
      <c r="M1" s="83" t="s">
        <v>193</v>
      </c>
      <c r="N1" s="83" t="s">
        <v>194</v>
      </c>
      <c r="O1" s="83" t="s">
        <v>195</v>
      </c>
      <c r="P1" s="83" t="s">
        <v>196</v>
      </c>
      <c r="Q1" s="83" t="s">
        <v>197</v>
      </c>
      <c r="R1" s="83" t="s">
        <v>198</v>
      </c>
      <c r="S1" s="83" t="s">
        <v>199</v>
      </c>
    </row>
    <row r="2" spans="1:19" ht="27" customHeight="1">
      <c r="A2" s="82" t="s">
        <v>200</v>
      </c>
      <c r="B2" s="82" t="str">
        <f>DBCS(①基本情報!B3)</f>
        <v/>
      </c>
      <c r="C2" s="82" t="str">
        <f>ASC(①基本情報!I3)</f>
        <v/>
      </c>
      <c r="D2" s="84" t="str">
        <f>ASC(④交付申請書!J25)</f>
        <v>0</v>
      </c>
      <c r="E2" s="82" t="str">
        <f>ASC(①基本情報!I4)</f>
        <v/>
      </c>
      <c r="F2" s="82" t="str">
        <f>DBCS(①基本情報!B4)</f>
        <v/>
      </c>
      <c r="G2" s="82"/>
      <c r="H2" s="82"/>
      <c r="I2" s="82"/>
      <c r="J2" s="82"/>
      <c r="K2" s="82"/>
      <c r="L2" s="82"/>
      <c r="M2" s="82"/>
      <c r="N2" s="82">
        <f>①基本情報!I6</f>
        <v>0</v>
      </c>
      <c r="O2" s="82">
        <f>①基本情報!I7</f>
        <v>0</v>
      </c>
      <c r="P2" s="82">
        <f>①基本情報!I8</f>
        <v>0</v>
      </c>
      <c r="Q2" s="82" t="str">
        <f>ASC(①基本情報!I9)</f>
        <v/>
      </c>
      <c r="R2" s="82"/>
      <c r="S2" s="82" t="str">
        <f>ASC(PHONETIC(①基本情報!I5))</f>
        <v/>
      </c>
    </row>
  </sheetData>
  <phoneticPr fontId="3"/>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03B-D825-4423-8878-74DA27942D6A}">
  <sheetPr codeName="Sheet13">
    <tabColor rgb="FF002060"/>
  </sheetPr>
  <dimension ref="A1:AMK59"/>
  <sheetViews>
    <sheetView topLeftCell="A16" zoomScaleNormal="100" zoomScalePageLayoutView="60" workbookViewId="0">
      <selection activeCell="C51" sqref="C51"/>
    </sheetView>
  </sheetViews>
  <sheetFormatPr defaultColWidth="9" defaultRowHeight="18.75"/>
  <cols>
    <col min="1" max="1" width="9" style="103"/>
    <col min="2" max="2" width="9" style="112"/>
    <col min="3" max="3" width="18.375" style="103" customWidth="1"/>
    <col min="4" max="4" width="14.625" style="103" customWidth="1"/>
    <col min="5" max="5" width="9" style="103"/>
    <col min="6" max="6" width="9.125" style="103" customWidth="1"/>
    <col min="7" max="7" width="8.5" style="103" customWidth="1"/>
    <col min="8" max="8" width="15" style="103" customWidth="1"/>
    <col min="9" max="9" width="24.25" style="103" customWidth="1"/>
    <col min="10" max="10" width="8.5" style="103" customWidth="1"/>
    <col min="11" max="1025" width="9" style="103"/>
    <col min="1026" max="16384" width="9" style="88"/>
  </cols>
  <sheetData>
    <row r="1" spans="1:10" ht="19.5" thickBot="1">
      <c r="A1" s="386" t="s">
        <v>253</v>
      </c>
      <c r="B1" s="386"/>
      <c r="C1" s="88"/>
      <c r="D1" s="88"/>
      <c r="F1" s="88"/>
      <c r="G1" s="88"/>
      <c r="H1" s="88"/>
      <c r="I1" s="88"/>
      <c r="J1" s="88"/>
    </row>
    <row r="2" spans="1:10" ht="15.75" customHeight="1" thickBot="1">
      <c r="A2" s="387" t="s">
        <v>269</v>
      </c>
      <c r="B2" s="385" t="s">
        <v>228</v>
      </c>
      <c r="C2" s="385" t="s">
        <v>254</v>
      </c>
      <c r="D2" s="104" t="s">
        <v>239</v>
      </c>
      <c r="F2" s="88"/>
      <c r="G2" s="88"/>
      <c r="H2" s="88"/>
      <c r="I2" s="88"/>
      <c r="J2" s="88"/>
    </row>
    <row r="3" spans="1:10" ht="20.100000000000001" customHeight="1" thickBot="1">
      <c r="A3" s="388"/>
      <c r="B3" s="385"/>
      <c r="C3" s="385"/>
      <c r="D3" s="117" t="s">
        <v>255</v>
      </c>
      <c r="F3" s="389" t="s">
        <v>239</v>
      </c>
      <c r="G3" s="389"/>
      <c r="H3" s="389"/>
      <c r="I3" s="389"/>
      <c r="J3" s="389"/>
    </row>
    <row r="4" spans="1:10" ht="20.100000000000001" customHeight="1" thickBot="1">
      <c r="A4" s="391" t="s">
        <v>267</v>
      </c>
      <c r="B4" s="384" t="s">
        <v>256</v>
      </c>
      <c r="C4" s="105" t="s">
        <v>257</v>
      </c>
      <c r="D4" s="111">
        <v>108000</v>
      </c>
      <c r="F4" s="106" t="s">
        <v>267</v>
      </c>
      <c r="G4" s="107" t="s">
        <v>256</v>
      </c>
      <c r="H4" s="108" t="s">
        <v>257</v>
      </c>
      <c r="I4" s="109" t="str">
        <f t="shared" ref="I4:I9" si="0">$A$4&amp;$B$4&amp;C4</f>
        <v>12：14人以下区分1、非該当</v>
      </c>
      <c r="J4" s="110">
        <v>108000</v>
      </c>
    </row>
    <row r="5" spans="1:10" ht="20.100000000000001" customHeight="1" thickBot="1">
      <c r="A5" s="391"/>
      <c r="B5" s="384"/>
      <c r="C5" s="105" t="s">
        <v>258</v>
      </c>
      <c r="D5" s="111">
        <v>122000</v>
      </c>
      <c r="F5" s="106" t="s">
        <v>268</v>
      </c>
      <c r="G5" s="107" t="s">
        <v>259</v>
      </c>
      <c r="H5" s="108" t="s">
        <v>258</v>
      </c>
      <c r="I5" s="109" t="str">
        <f t="shared" si="0"/>
        <v>12：14人以下区分2</v>
      </c>
      <c r="J5" s="110">
        <v>122000</v>
      </c>
    </row>
    <row r="6" spans="1:10" ht="20.100000000000001" customHeight="1" thickBot="1">
      <c r="A6" s="391"/>
      <c r="B6" s="384"/>
      <c r="C6" s="105" t="s">
        <v>260</v>
      </c>
      <c r="D6" s="111">
        <v>127000</v>
      </c>
      <c r="F6" s="106" t="s">
        <v>270</v>
      </c>
      <c r="G6" s="107" t="s">
        <v>261</v>
      </c>
      <c r="H6" s="108" t="s">
        <v>260</v>
      </c>
      <c r="I6" s="109" t="str">
        <f t="shared" si="0"/>
        <v>12：14人以下区分3</v>
      </c>
      <c r="J6" s="110">
        <v>127000</v>
      </c>
    </row>
    <row r="7" spans="1:10" ht="20.100000000000001" customHeight="1" thickBot="1">
      <c r="A7" s="391"/>
      <c r="B7" s="384"/>
      <c r="C7" s="105" t="s">
        <v>262</v>
      </c>
      <c r="D7" s="111">
        <v>151000</v>
      </c>
      <c r="F7" s="106"/>
      <c r="G7" s="107"/>
      <c r="H7" s="108" t="s">
        <v>262</v>
      </c>
      <c r="I7" s="109" t="str">
        <f t="shared" si="0"/>
        <v>12：14人以下区分4</v>
      </c>
      <c r="J7" s="110">
        <v>151000</v>
      </c>
    </row>
    <row r="8" spans="1:10" ht="20.100000000000001" customHeight="1" thickBot="1">
      <c r="A8" s="391"/>
      <c r="B8" s="384"/>
      <c r="C8" s="105" t="s">
        <v>263</v>
      </c>
      <c r="D8" s="111">
        <v>188000</v>
      </c>
      <c r="F8" s="106"/>
      <c r="G8" s="107"/>
      <c r="H8" s="108" t="s">
        <v>263</v>
      </c>
      <c r="I8" s="109" t="str">
        <f t="shared" si="0"/>
        <v>12：14人以下区分5</v>
      </c>
      <c r="J8" s="110">
        <v>188000</v>
      </c>
    </row>
    <row r="9" spans="1:10" ht="20.100000000000001" customHeight="1" thickBot="1">
      <c r="A9" s="391"/>
      <c r="B9" s="384"/>
      <c r="C9" s="105" t="s">
        <v>264</v>
      </c>
      <c r="D9" s="111">
        <v>227000</v>
      </c>
      <c r="F9" s="106"/>
      <c r="G9" s="107"/>
      <c r="H9" s="108" t="s">
        <v>264</v>
      </c>
      <c r="I9" s="109" t="str">
        <f t="shared" si="0"/>
        <v>12：14人以下区分6</v>
      </c>
      <c r="J9" s="110">
        <v>227000</v>
      </c>
    </row>
    <row r="10" spans="1:10" ht="20.100000000000001" customHeight="1" thickBot="1">
      <c r="A10" s="391"/>
      <c r="B10" s="384" t="s">
        <v>259</v>
      </c>
      <c r="C10" s="105" t="s">
        <v>257</v>
      </c>
      <c r="D10" s="111">
        <v>93000</v>
      </c>
      <c r="F10" s="106"/>
      <c r="G10" s="109"/>
      <c r="H10" s="109"/>
      <c r="I10" s="109" t="str">
        <f t="shared" ref="I10:I15" si="1">$A$4&amp;$B$10&amp;C10</f>
        <v>12：15人区分1、非該当</v>
      </c>
      <c r="J10" s="110">
        <v>93000</v>
      </c>
    </row>
    <row r="11" spans="1:10" ht="20.100000000000001" customHeight="1" thickBot="1">
      <c r="A11" s="391"/>
      <c r="B11" s="384"/>
      <c r="C11" s="105" t="s">
        <v>258</v>
      </c>
      <c r="D11" s="111">
        <v>107000</v>
      </c>
      <c r="F11" s="106"/>
      <c r="G11" s="107"/>
      <c r="H11" s="109"/>
      <c r="I11" s="109" t="str">
        <f t="shared" si="1"/>
        <v>12：15人区分2</v>
      </c>
      <c r="J11" s="110">
        <v>107000</v>
      </c>
    </row>
    <row r="12" spans="1:10" ht="20.100000000000001" customHeight="1" thickBot="1">
      <c r="A12" s="391"/>
      <c r="B12" s="384"/>
      <c r="C12" s="105" t="s">
        <v>260</v>
      </c>
      <c r="D12" s="111">
        <v>126000</v>
      </c>
      <c r="F12" s="106"/>
      <c r="G12" s="107"/>
      <c r="H12" s="109"/>
      <c r="I12" s="109" t="str">
        <f t="shared" si="1"/>
        <v>12：15人区分3</v>
      </c>
      <c r="J12" s="110">
        <v>126000</v>
      </c>
    </row>
    <row r="13" spans="1:10" ht="20.100000000000001" customHeight="1" thickBot="1">
      <c r="A13" s="391"/>
      <c r="B13" s="384"/>
      <c r="C13" s="105" t="s">
        <v>262</v>
      </c>
      <c r="D13" s="111">
        <v>146000</v>
      </c>
      <c r="F13" s="106"/>
      <c r="G13" s="107"/>
      <c r="H13" s="109"/>
      <c r="I13" s="109" t="str">
        <f t="shared" si="1"/>
        <v>12：15人区分4</v>
      </c>
      <c r="J13" s="110">
        <v>146000</v>
      </c>
    </row>
    <row r="14" spans="1:10" ht="20.100000000000001" customHeight="1" thickBot="1">
      <c r="A14" s="391"/>
      <c r="B14" s="384"/>
      <c r="C14" s="105" t="s">
        <v>263</v>
      </c>
      <c r="D14" s="111">
        <v>177000</v>
      </c>
      <c r="F14" s="106"/>
      <c r="G14" s="107"/>
      <c r="H14" s="109"/>
      <c r="I14" s="109" t="str">
        <f t="shared" si="1"/>
        <v>12：15人区分5</v>
      </c>
      <c r="J14" s="110">
        <v>177000</v>
      </c>
    </row>
    <row r="15" spans="1:10" ht="20.100000000000001" customHeight="1" thickBot="1">
      <c r="A15" s="391"/>
      <c r="B15" s="384"/>
      <c r="C15" s="105" t="s">
        <v>264</v>
      </c>
      <c r="D15" s="111">
        <v>216000</v>
      </c>
      <c r="F15" s="106"/>
      <c r="G15" s="107"/>
      <c r="H15" s="109"/>
      <c r="I15" s="109" t="str">
        <f t="shared" si="1"/>
        <v>12：15人区分6</v>
      </c>
      <c r="J15" s="110">
        <v>216000</v>
      </c>
    </row>
    <row r="16" spans="1:10" ht="20.100000000000001" customHeight="1" thickBot="1">
      <c r="A16" s="391"/>
      <c r="B16" s="384" t="s">
        <v>261</v>
      </c>
      <c r="C16" s="105" t="s">
        <v>257</v>
      </c>
      <c r="D16" s="111">
        <v>83000</v>
      </c>
      <c r="F16" s="106"/>
      <c r="G16" s="109"/>
      <c r="H16" s="109"/>
      <c r="I16" s="109" t="str">
        <f t="shared" ref="I16:I21" si="2">$A$4&amp;$B$16&amp;C16</f>
        <v>12：16人区分1、非該当</v>
      </c>
      <c r="J16" s="110">
        <v>83000</v>
      </c>
    </row>
    <row r="17" spans="1:10" ht="20.100000000000001" customHeight="1" thickBot="1">
      <c r="A17" s="391"/>
      <c r="B17" s="384"/>
      <c r="C17" s="105" t="s">
        <v>258</v>
      </c>
      <c r="D17" s="111">
        <v>97000</v>
      </c>
      <c r="F17" s="106"/>
      <c r="G17" s="107"/>
      <c r="H17" s="109"/>
      <c r="I17" s="109" t="str">
        <f t="shared" si="2"/>
        <v>12：16人区分2</v>
      </c>
      <c r="J17" s="110">
        <v>97000</v>
      </c>
    </row>
    <row r="18" spans="1:10" ht="20.100000000000001" customHeight="1" thickBot="1">
      <c r="A18" s="391"/>
      <c r="B18" s="384"/>
      <c r="C18" s="105" t="s">
        <v>260</v>
      </c>
      <c r="D18" s="111">
        <v>119000</v>
      </c>
      <c r="F18" s="106"/>
      <c r="G18" s="107"/>
      <c r="H18" s="109"/>
      <c r="I18" s="109" t="str">
        <f t="shared" si="2"/>
        <v>12：16人区分3</v>
      </c>
      <c r="J18" s="110">
        <v>119000</v>
      </c>
    </row>
    <row r="19" spans="1:10" ht="20.100000000000001" customHeight="1" thickBot="1">
      <c r="A19" s="391"/>
      <c r="B19" s="384"/>
      <c r="C19" s="105" t="s">
        <v>262</v>
      </c>
      <c r="D19" s="111">
        <v>139000</v>
      </c>
      <c r="F19" s="106"/>
      <c r="G19" s="107"/>
      <c r="H19" s="109"/>
      <c r="I19" s="109" t="str">
        <f t="shared" si="2"/>
        <v>12：16人区分4</v>
      </c>
      <c r="J19" s="110">
        <v>139000</v>
      </c>
    </row>
    <row r="20" spans="1:10" ht="20.100000000000001" customHeight="1" thickBot="1">
      <c r="A20" s="391"/>
      <c r="B20" s="384"/>
      <c r="C20" s="105" t="s">
        <v>263</v>
      </c>
      <c r="D20" s="111">
        <v>170000</v>
      </c>
      <c r="F20" s="106"/>
      <c r="G20" s="107"/>
      <c r="H20" s="109"/>
      <c r="I20" s="109" t="str">
        <f t="shared" si="2"/>
        <v>12：16人区分5</v>
      </c>
      <c r="J20" s="110">
        <v>170000</v>
      </c>
    </row>
    <row r="21" spans="1:10" ht="20.100000000000001" customHeight="1" thickBot="1">
      <c r="A21" s="391"/>
      <c r="B21" s="384"/>
      <c r="C21" s="105" t="s">
        <v>264</v>
      </c>
      <c r="D21" s="111">
        <v>210000</v>
      </c>
      <c r="F21" s="106"/>
      <c r="G21" s="107"/>
      <c r="H21" s="109"/>
      <c r="I21" s="109" t="str">
        <f t="shared" si="2"/>
        <v>12：16人区分6</v>
      </c>
      <c r="J21" s="110">
        <v>210000</v>
      </c>
    </row>
    <row r="22" spans="1:10" ht="20.100000000000001" customHeight="1" thickBot="1">
      <c r="A22" s="390" t="s">
        <v>268</v>
      </c>
      <c r="B22" s="384" t="s">
        <v>256</v>
      </c>
      <c r="C22" s="105" t="s">
        <v>257</v>
      </c>
      <c r="D22" s="111">
        <v>94000</v>
      </c>
      <c r="F22" s="109"/>
      <c r="G22" s="109"/>
      <c r="H22" s="109"/>
      <c r="I22" s="109" t="str">
        <f t="shared" ref="I22:I27" si="3">$A$22&amp;$B$22&amp;C22</f>
        <v>30：14人以下区分1、非該当</v>
      </c>
      <c r="J22" s="110">
        <v>94000</v>
      </c>
    </row>
    <row r="23" spans="1:10" ht="20.100000000000001" customHeight="1" thickBot="1">
      <c r="A23" s="390"/>
      <c r="B23" s="384"/>
      <c r="C23" s="105" t="s">
        <v>258</v>
      </c>
      <c r="D23" s="111">
        <v>107000</v>
      </c>
      <c r="F23" s="109"/>
      <c r="G23" s="109"/>
      <c r="H23" s="109"/>
      <c r="I23" s="109" t="str">
        <f t="shared" si="3"/>
        <v>30：14人以下区分2</v>
      </c>
      <c r="J23" s="110">
        <v>107000</v>
      </c>
    </row>
    <row r="24" spans="1:10" ht="20.100000000000001" customHeight="1" thickBot="1">
      <c r="A24" s="390"/>
      <c r="B24" s="384"/>
      <c r="C24" s="105" t="s">
        <v>260</v>
      </c>
      <c r="D24" s="111">
        <v>112000</v>
      </c>
      <c r="F24" s="109"/>
      <c r="G24" s="109"/>
      <c r="H24" s="109"/>
      <c r="I24" s="109" t="str">
        <f t="shared" si="3"/>
        <v>30：14人以下区分3</v>
      </c>
      <c r="J24" s="110">
        <v>112000</v>
      </c>
    </row>
    <row r="25" spans="1:10" ht="20.100000000000001" customHeight="1" thickBot="1">
      <c r="A25" s="390"/>
      <c r="B25" s="384"/>
      <c r="C25" s="105" t="s">
        <v>262</v>
      </c>
      <c r="D25" s="111">
        <v>136000</v>
      </c>
      <c r="F25" s="109"/>
      <c r="G25" s="109"/>
      <c r="H25" s="109"/>
      <c r="I25" s="109" t="str">
        <f t="shared" si="3"/>
        <v>30：14人以下区分4</v>
      </c>
      <c r="J25" s="110">
        <v>136000</v>
      </c>
    </row>
    <row r="26" spans="1:10" ht="20.100000000000001" customHeight="1" thickBot="1">
      <c r="A26" s="390"/>
      <c r="B26" s="384"/>
      <c r="C26" s="105" t="s">
        <v>263</v>
      </c>
      <c r="D26" s="111">
        <v>172000</v>
      </c>
      <c r="F26" s="109"/>
      <c r="G26" s="109"/>
      <c r="H26" s="109"/>
      <c r="I26" s="109" t="str">
        <f t="shared" si="3"/>
        <v>30：14人以下区分5</v>
      </c>
      <c r="J26" s="110">
        <v>172000</v>
      </c>
    </row>
    <row r="27" spans="1:10" ht="20.100000000000001" customHeight="1" thickBot="1">
      <c r="A27" s="390"/>
      <c r="B27" s="384"/>
      <c r="C27" s="105" t="s">
        <v>264</v>
      </c>
      <c r="D27" s="111">
        <v>213000</v>
      </c>
      <c r="F27" s="109"/>
      <c r="G27" s="109"/>
      <c r="H27" s="109"/>
      <c r="I27" s="109" t="str">
        <f t="shared" si="3"/>
        <v>30：14人以下区分6</v>
      </c>
      <c r="J27" s="110">
        <v>213000</v>
      </c>
    </row>
    <row r="28" spans="1:10" ht="20.100000000000001" customHeight="1" thickBot="1">
      <c r="A28" s="390"/>
      <c r="B28" s="384" t="s">
        <v>259</v>
      </c>
      <c r="C28" s="105" t="s">
        <v>257</v>
      </c>
      <c r="D28" s="111">
        <v>79000</v>
      </c>
      <c r="F28" s="109"/>
      <c r="G28" s="109"/>
      <c r="H28" s="109"/>
      <c r="I28" s="109" t="str">
        <f t="shared" ref="I28:I33" si="4">$A$22&amp;$B$28&amp;C28</f>
        <v>30：15人区分1、非該当</v>
      </c>
      <c r="J28" s="110">
        <v>79000</v>
      </c>
    </row>
    <row r="29" spans="1:10" ht="20.100000000000001" customHeight="1" thickBot="1">
      <c r="A29" s="390"/>
      <c r="B29" s="384"/>
      <c r="C29" s="105" t="s">
        <v>258</v>
      </c>
      <c r="D29" s="111">
        <v>92000</v>
      </c>
      <c r="F29" s="109"/>
      <c r="G29" s="109"/>
      <c r="H29" s="109"/>
      <c r="I29" s="109" t="str">
        <f t="shared" si="4"/>
        <v>30：15人区分2</v>
      </c>
      <c r="J29" s="110">
        <v>92000</v>
      </c>
    </row>
    <row r="30" spans="1:10" ht="20.100000000000001" customHeight="1" thickBot="1">
      <c r="A30" s="390"/>
      <c r="B30" s="384"/>
      <c r="C30" s="105" t="s">
        <v>260</v>
      </c>
      <c r="D30" s="111">
        <v>111000</v>
      </c>
      <c r="F30" s="109"/>
      <c r="G30" s="109"/>
      <c r="H30" s="109"/>
      <c r="I30" s="109" t="str">
        <f t="shared" si="4"/>
        <v>30：15人区分3</v>
      </c>
      <c r="J30" s="110">
        <v>111000</v>
      </c>
    </row>
    <row r="31" spans="1:10" ht="20.100000000000001" customHeight="1" thickBot="1">
      <c r="A31" s="390"/>
      <c r="B31" s="384"/>
      <c r="C31" s="105" t="s">
        <v>262</v>
      </c>
      <c r="D31" s="111">
        <v>131000</v>
      </c>
      <c r="F31" s="109"/>
      <c r="G31" s="109"/>
      <c r="H31" s="109"/>
      <c r="I31" s="109" t="str">
        <f t="shared" si="4"/>
        <v>30：15人区分4</v>
      </c>
      <c r="J31" s="110">
        <v>131000</v>
      </c>
    </row>
    <row r="32" spans="1:10" ht="20.100000000000001" customHeight="1" thickBot="1">
      <c r="A32" s="390"/>
      <c r="B32" s="384"/>
      <c r="C32" s="105" t="s">
        <v>263</v>
      </c>
      <c r="D32" s="111">
        <v>161000</v>
      </c>
      <c r="F32" s="109"/>
      <c r="G32" s="109"/>
      <c r="H32" s="109"/>
      <c r="I32" s="109" t="str">
        <f t="shared" si="4"/>
        <v>30：15人区分5</v>
      </c>
      <c r="J32" s="110">
        <v>161000</v>
      </c>
    </row>
    <row r="33" spans="1:10" ht="20.100000000000001" customHeight="1" thickBot="1">
      <c r="A33" s="390"/>
      <c r="B33" s="384"/>
      <c r="C33" s="105" t="s">
        <v>264</v>
      </c>
      <c r="D33" s="111">
        <v>201000</v>
      </c>
      <c r="F33" s="109"/>
      <c r="G33" s="109"/>
      <c r="H33" s="109"/>
      <c r="I33" s="109" t="str">
        <f t="shared" si="4"/>
        <v>30：15人区分6</v>
      </c>
      <c r="J33" s="110">
        <v>201000</v>
      </c>
    </row>
    <row r="34" spans="1:10" ht="20.100000000000001" customHeight="1" thickBot="1">
      <c r="A34" s="390"/>
      <c r="B34" s="384" t="s">
        <v>261</v>
      </c>
      <c r="C34" s="105" t="s">
        <v>257</v>
      </c>
      <c r="D34" s="111">
        <v>69000</v>
      </c>
      <c r="F34" s="109"/>
      <c r="G34" s="109"/>
      <c r="H34" s="109"/>
      <c r="I34" s="109" t="str">
        <f t="shared" ref="I34:I39" si="5">$A$22&amp;$B$34&amp;C34</f>
        <v>30：16人区分1、非該当</v>
      </c>
      <c r="J34" s="110">
        <v>69000</v>
      </c>
    </row>
    <row r="35" spans="1:10" ht="20.100000000000001" customHeight="1" thickBot="1">
      <c r="A35" s="390"/>
      <c r="B35" s="384"/>
      <c r="C35" s="105" t="s">
        <v>258</v>
      </c>
      <c r="D35" s="111">
        <v>82000</v>
      </c>
      <c r="F35" s="109"/>
      <c r="G35" s="109"/>
      <c r="H35" s="109"/>
      <c r="I35" s="109" t="str">
        <f t="shared" si="5"/>
        <v>30：16人区分2</v>
      </c>
      <c r="J35" s="110">
        <v>82000</v>
      </c>
    </row>
    <row r="36" spans="1:10" ht="20.100000000000001" customHeight="1" thickBot="1">
      <c r="A36" s="390"/>
      <c r="B36" s="384"/>
      <c r="C36" s="105" t="s">
        <v>260</v>
      </c>
      <c r="D36" s="111">
        <v>104000</v>
      </c>
      <c r="F36" s="109"/>
      <c r="G36" s="109"/>
      <c r="H36" s="109"/>
      <c r="I36" s="109" t="str">
        <f t="shared" si="5"/>
        <v>30：16人区分3</v>
      </c>
      <c r="J36" s="110">
        <v>104000</v>
      </c>
    </row>
    <row r="37" spans="1:10" ht="20.100000000000001" customHeight="1" thickBot="1">
      <c r="A37" s="390"/>
      <c r="B37" s="384"/>
      <c r="C37" s="105" t="s">
        <v>262</v>
      </c>
      <c r="D37" s="111">
        <v>124000</v>
      </c>
      <c r="F37" s="109"/>
      <c r="G37" s="109"/>
      <c r="H37" s="109"/>
      <c r="I37" s="109" t="str">
        <f t="shared" si="5"/>
        <v>30：16人区分4</v>
      </c>
      <c r="J37" s="110">
        <v>124000</v>
      </c>
    </row>
    <row r="38" spans="1:10" ht="20.100000000000001" customHeight="1" thickBot="1">
      <c r="A38" s="390"/>
      <c r="B38" s="384"/>
      <c r="C38" s="105" t="s">
        <v>263</v>
      </c>
      <c r="D38" s="111">
        <v>154000</v>
      </c>
      <c r="F38" s="109"/>
      <c r="G38" s="109"/>
      <c r="H38" s="109"/>
      <c r="I38" s="109" t="str">
        <f t="shared" si="5"/>
        <v>30：16人区分5</v>
      </c>
      <c r="J38" s="110">
        <v>154000</v>
      </c>
    </row>
    <row r="39" spans="1:10" ht="20.100000000000001" customHeight="1" thickBot="1">
      <c r="A39" s="390"/>
      <c r="B39" s="384"/>
      <c r="C39" s="105" t="s">
        <v>264</v>
      </c>
      <c r="D39" s="111">
        <v>196000</v>
      </c>
      <c r="F39" s="109"/>
      <c r="G39" s="109"/>
      <c r="H39" s="109"/>
      <c r="I39" s="109" t="str">
        <f t="shared" si="5"/>
        <v>30：16人区分6</v>
      </c>
      <c r="J39" s="110">
        <v>196000</v>
      </c>
    </row>
    <row r="40" spans="1:10" ht="20.100000000000001" customHeight="1" thickBot="1">
      <c r="A40" s="383" t="s">
        <v>270</v>
      </c>
      <c r="B40" s="384" t="s">
        <v>256</v>
      </c>
      <c r="C40" s="105" t="s">
        <v>257</v>
      </c>
      <c r="D40" s="111">
        <v>85000</v>
      </c>
      <c r="F40" s="109"/>
      <c r="G40" s="109"/>
      <c r="H40" s="109"/>
      <c r="I40" s="109" t="str">
        <f t="shared" ref="I40:I45" si="6">$A$40&amp;$B$40&amp;C40</f>
        <v>加算なし4人以下区分1、非該当</v>
      </c>
      <c r="J40" s="110">
        <v>85000</v>
      </c>
    </row>
    <row r="41" spans="1:10" ht="20.100000000000001" customHeight="1" thickBot="1">
      <c r="A41" s="383"/>
      <c r="B41" s="384"/>
      <c r="C41" s="105" t="s">
        <v>258</v>
      </c>
      <c r="D41" s="111">
        <v>97000</v>
      </c>
      <c r="F41" s="109"/>
      <c r="G41" s="109"/>
      <c r="H41" s="109"/>
      <c r="I41" s="109" t="str">
        <f t="shared" si="6"/>
        <v>加算なし4人以下区分2</v>
      </c>
      <c r="J41" s="110">
        <v>97000</v>
      </c>
    </row>
    <row r="42" spans="1:10" ht="20.100000000000001" customHeight="1" thickBot="1">
      <c r="A42" s="383"/>
      <c r="B42" s="384"/>
      <c r="C42" s="105" t="s">
        <v>260</v>
      </c>
      <c r="D42" s="111">
        <v>102000</v>
      </c>
      <c r="F42" s="109"/>
      <c r="G42" s="109"/>
      <c r="H42" s="109"/>
      <c r="I42" s="109" t="str">
        <f t="shared" si="6"/>
        <v>加算なし4人以下区分3</v>
      </c>
      <c r="J42" s="110">
        <v>102000</v>
      </c>
    </row>
    <row r="43" spans="1:10" ht="20.100000000000001" customHeight="1" thickBot="1">
      <c r="A43" s="383"/>
      <c r="B43" s="384"/>
      <c r="C43" s="105" t="s">
        <v>262</v>
      </c>
      <c r="D43" s="111">
        <v>126000</v>
      </c>
      <c r="F43" s="109"/>
      <c r="G43" s="109"/>
      <c r="H43" s="109"/>
      <c r="I43" s="109" t="str">
        <f t="shared" si="6"/>
        <v>加算なし4人以下区分4</v>
      </c>
      <c r="J43" s="110">
        <v>126000</v>
      </c>
    </row>
    <row r="44" spans="1:10" ht="20.100000000000001" customHeight="1" thickBot="1">
      <c r="A44" s="383"/>
      <c r="B44" s="384"/>
      <c r="C44" s="105" t="s">
        <v>263</v>
      </c>
      <c r="D44" s="111">
        <v>162000</v>
      </c>
      <c r="F44" s="109"/>
      <c r="G44" s="109"/>
      <c r="H44" s="109"/>
      <c r="I44" s="109" t="str">
        <f t="shared" si="6"/>
        <v>加算なし4人以下区分5</v>
      </c>
      <c r="J44" s="110">
        <v>162000</v>
      </c>
    </row>
    <row r="45" spans="1:10" ht="20.100000000000001" customHeight="1" thickBot="1">
      <c r="A45" s="383"/>
      <c r="B45" s="384"/>
      <c r="C45" s="105" t="s">
        <v>264</v>
      </c>
      <c r="D45" s="111">
        <v>203000</v>
      </c>
      <c r="F45" s="109"/>
      <c r="G45" s="109"/>
      <c r="H45" s="109"/>
      <c r="I45" s="109" t="str">
        <f t="shared" si="6"/>
        <v>加算なし4人以下区分6</v>
      </c>
      <c r="J45" s="110">
        <v>203000</v>
      </c>
    </row>
    <row r="46" spans="1:10" ht="20.100000000000001" customHeight="1" thickBot="1">
      <c r="A46" s="383"/>
      <c r="B46" s="384" t="s">
        <v>259</v>
      </c>
      <c r="C46" s="105" t="s">
        <v>257</v>
      </c>
      <c r="D46" s="111">
        <v>70000</v>
      </c>
      <c r="F46" s="109"/>
      <c r="G46" s="109"/>
      <c r="H46" s="109"/>
      <c r="I46" s="109" t="str">
        <f t="shared" ref="I46:I51" si="7">$A$40&amp;$B$46&amp;C46</f>
        <v>加算なし5人区分1、非該当</v>
      </c>
      <c r="J46" s="110">
        <v>70000</v>
      </c>
    </row>
    <row r="47" spans="1:10" ht="20.100000000000001" customHeight="1" thickBot="1">
      <c r="A47" s="383"/>
      <c r="B47" s="384"/>
      <c r="C47" s="105" t="s">
        <v>258</v>
      </c>
      <c r="D47" s="111">
        <v>82000</v>
      </c>
      <c r="F47" s="109"/>
      <c r="G47" s="109"/>
      <c r="H47" s="109"/>
      <c r="I47" s="109" t="str">
        <f t="shared" si="7"/>
        <v>加算なし5人区分2</v>
      </c>
      <c r="J47" s="110">
        <v>82000</v>
      </c>
    </row>
    <row r="48" spans="1:10" ht="20.100000000000001" customHeight="1" thickBot="1">
      <c r="A48" s="383"/>
      <c r="B48" s="384"/>
      <c r="C48" s="105" t="s">
        <v>260</v>
      </c>
      <c r="D48" s="111">
        <v>101000</v>
      </c>
      <c r="F48" s="109"/>
      <c r="G48" s="109"/>
      <c r="H48" s="109"/>
      <c r="I48" s="109" t="str">
        <f t="shared" si="7"/>
        <v>加算なし5人区分3</v>
      </c>
      <c r="J48" s="110">
        <v>101000</v>
      </c>
    </row>
    <row r="49" spans="1:10" ht="20.100000000000001" customHeight="1" thickBot="1">
      <c r="A49" s="383"/>
      <c r="B49" s="384"/>
      <c r="C49" s="105" t="s">
        <v>262</v>
      </c>
      <c r="D49" s="111">
        <v>121000</v>
      </c>
      <c r="F49" s="109"/>
      <c r="G49" s="109"/>
      <c r="H49" s="109"/>
      <c r="I49" s="109" t="str">
        <f t="shared" si="7"/>
        <v>加算なし5人区分4</v>
      </c>
      <c r="J49" s="110">
        <v>121000</v>
      </c>
    </row>
    <row r="50" spans="1:10" ht="20.100000000000001" customHeight="1" thickBot="1">
      <c r="A50" s="383"/>
      <c r="B50" s="384"/>
      <c r="C50" s="105" t="s">
        <v>263</v>
      </c>
      <c r="D50" s="111">
        <v>151000</v>
      </c>
      <c r="F50" s="109"/>
      <c r="G50" s="109"/>
      <c r="H50" s="109"/>
      <c r="I50" s="109" t="str">
        <f t="shared" si="7"/>
        <v>加算なし5人区分5</v>
      </c>
      <c r="J50" s="110">
        <v>151000</v>
      </c>
    </row>
    <row r="51" spans="1:10" ht="20.100000000000001" customHeight="1" thickBot="1">
      <c r="A51" s="383"/>
      <c r="B51" s="384"/>
      <c r="C51" s="105" t="s">
        <v>264</v>
      </c>
      <c r="D51" s="111">
        <v>191000</v>
      </c>
      <c r="F51" s="109"/>
      <c r="G51" s="109"/>
      <c r="H51" s="109"/>
      <c r="I51" s="109" t="str">
        <f t="shared" si="7"/>
        <v>加算なし5人区分6</v>
      </c>
      <c r="J51" s="110">
        <v>191000</v>
      </c>
    </row>
    <row r="52" spans="1:10" ht="20.100000000000001" customHeight="1" thickBot="1">
      <c r="A52" s="383"/>
      <c r="B52" s="384" t="s">
        <v>261</v>
      </c>
      <c r="C52" s="105" t="s">
        <v>257</v>
      </c>
      <c r="D52" s="111">
        <v>60000</v>
      </c>
      <c r="F52" s="109"/>
      <c r="G52" s="109"/>
      <c r="H52" s="109"/>
      <c r="I52" s="109" t="str">
        <f t="shared" ref="I52:I57" si="8">$A$40&amp;$B$52&amp;C52</f>
        <v>加算なし6人区分1、非該当</v>
      </c>
      <c r="J52" s="110">
        <v>60000</v>
      </c>
    </row>
    <row r="53" spans="1:10" ht="20.100000000000001" customHeight="1" thickBot="1">
      <c r="A53" s="383"/>
      <c r="B53" s="384"/>
      <c r="C53" s="105" t="s">
        <v>258</v>
      </c>
      <c r="D53" s="111">
        <v>72000</v>
      </c>
      <c r="F53" s="109"/>
      <c r="G53" s="109"/>
      <c r="H53" s="109"/>
      <c r="I53" s="109" t="str">
        <f t="shared" si="8"/>
        <v>加算なし6人区分2</v>
      </c>
      <c r="J53" s="110">
        <v>72000</v>
      </c>
    </row>
    <row r="54" spans="1:10" ht="20.100000000000001" customHeight="1" thickBot="1">
      <c r="A54" s="383"/>
      <c r="B54" s="384"/>
      <c r="C54" s="105" t="s">
        <v>260</v>
      </c>
      <c r="D54" s="111">
        <v>94000</v>
      </c>
      <c r="F54" s="109"/>
      <c r="G54" s="109"/>
      <c r="H54" s="109"/>
      <c r="I54" s="109" t="str">
        <f t="shared" si="8"/>
        <v>加算なし6人区分3</v>
      </c>
      <c r="J54" s="110">
        <v>94000</v>
      </c>
    </row>
    <row r="55" spans="1:10" ht="20.100000000000001" customHeight="1" thickBot="1">
      <c r="A55" s="383"/>
      <c r="B55" s="384"/>
      <c r="C55" s="105" t="s">
        <v>262</v>
      </c>
      <c r="D55" s="111">
        <v>114000</v>
      </c>
      <c r="F55" s="109"/>
      <c r="G55" s="109"/>
      <c r="H55" s="109"/>
      <c r="I55" s="109" t="str">
        <f t="shared" si="8"/>
        <v>加算なし6人区分4</v>
      </c>
      <c r="J55" s="110">
        <v>114000</v>
      </c>
    </row>
    <row r="56" spans="1:10" ht="20.100000000000001" customHeight="1" thickBot="1">
      <c r="A56" s="383"/>
      <c r="B56" s="384"/>
      <c r="C56" s="105" t="s">
        <v>263</v>
      </c>
      <c r="D56" s="111">
        <v>144000</v>
      </c>
      <c r="F56" s="109"/>
      <c r="G56" s="109"/>
      <c r="H56" s="109"/>
      <c r="I56" s="109" t="str">
        <f t="shared" si="8"/>
        <v>加算なし6人区分5</v>
      </c>
      <c r="J56" s="110">
        <v>144000</v>
      </c>
    </row>
    <row r="57" spans="1:10" ht="20.100000000000001" customHeight="1" thickBot="1">
      <c r="A57" s="383"/>
      <c r="B57" s="384"/>
      <c r="C57" s="105" t="s">
        <v>264</v>
      </c>
      <c r="D57" s="111">
        <v>186000</v>
      </c>
      <c r="F57" s="109"/>
      <c r="G57" s="109"/>
      <c r="H57" s="109"/>
      <c r="I57" s="109" t="str">
        <f t="shared" si="8"/>
        <v>加算なし6人区分6</v>
      </c>
      <c r="J57" s="110">
        <v>186000</v>
      </c>
    </row>
    <row r="58" spans="1:10">
      <c r="A58" s="88"/>
    </row>
    <row r="59" spans="1:10">
      <c r="A59" s="113" t="s">
        <v>265</v>
      </c>
    </row>
  </sheetData>
  <mergeCells count="17">
    <mergeCell ref="A1:B1"/>
    <mergeCell ref="A2:A3"/>
    <mergeCell ref="B2:B3"/>
    <mergeCell ref="F3:J3"/>
    <mergeCell ref="A22:A39"/>
    <mergeCell ref="B22:B27"/>
    <mergeCell ref="B28:B33"/>
    <mergeCell ref="B34:B39"/>
    <mergeCell ref="A4:A21"/>
    <mergeCell ref="B4:B9"/>
    <mergeCell ref="B10:B15"/>
    <mergeCell ref="B16:B21"/>
    <mergeCell ref="A40:A57"/>
    <mergeCell ref="B40:B45"/>
    <mergeCell ref="B46:B51"/>
    <mergeCell ref="B52:B57"/>
    <mergeCell ref="C2:C3"/>
  </mergeCells>
  <phoneticPr fontId="3"/>
  <pageMargins left="0.7" right="0.7" top="0.75" bottom="0.75" header="0.51180555555555496" footer="0.51180555555555496"/>
  <pageSetup paperSize="9" firstPageNumber="0" orientation="portrait" verticalDpi="0" r:id="rId1"/>
  <rowBreaks count="1" manualBreakCount="1">
    <brk id="39"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A1:AS224"/>
  <sheetViews>
    <sheetView zoomScale="70" zoomScaleNormal="70" zoomScaleSheetLayoutView="100" workbookViewId="0">
      <selection activeCell="B14" sqref="B14"/>
    </sheetView>
  </sheetViews>
  <sheetFormatPr defaultColWidth="9" defaultRowHeight="13.5"/>
  <cols>
    <col min="1" max="1" width="12.875" style="8" customWidth="1"/>
    <col min="2" max="2" width="20.75" style="8" customWidth="1"/>
    <col min="3" max="3" width="6.5" style="8" bestFit="1" customWidth="1"/>
    <col min="4" max="4" width="6.75" style="8" bestFit="1" customWidth="1"/>
    <col min="5" max="5" width="6.25" style="10" customWidth="1"/>
    <col min="6" max="6" width="4.875" style="8" bestFit="1" customWidth="1"/>
    <col min="7" max="8" width="2.75" style="8" bestFit="1" customWidth="1"/>
    <col min="9" max="10" width="5.5" style="8" customWidth="1"/>
    <col min="11" max="12" width="2.75" style="8" bestFit="1" customWidth="1"/>
    <col min="13" max="14" width="5.5" style="8" customWidth="1"/>
    <col min="15" max="15" width="7.5" style="8" hidden="1" customWidth="1"/>
    <col min="16" max="16" width="25.5" style="8" hidden="1" customWidth="1"/>
    <col min="17" max="17" width="3.75" style="8" hidden="1" customWidth="1"/>
    <col min="18" max="20" width="5" style="8" hidden="1" customWidth="1"/>
    <col min="21" max="21" width="9" style="8" hidden="1" customWidth="1"/>
    <col min="22" max="22" width="9" style="24" hidden="1" customWidth="1"/>
    <col min="23" max="29" width="9" style="8" hidden="1" customWidth="1"/>
    <col min="30" max="30" width="10.5" style="8" hidden="1" customWidth="1"/>
    <col min="31" max="34" width="11.625" style="8" hidden="1" customWidth="1"/>
    <col min="35" max="35" width="3.5" style="8" hidden="1" customWidth="1"/>
    <col min="36" max="36" width="10.5" style="8" hidden="1" customWidth="1"/>
    <col min="37" max="38" width="11.625" style="8" hidden="1" customWidth="1"/>
    <col min="39" max="39" width="3.5" style="8" hidden="1" customWidth="1"/>
    <col min="40" max="40" width="5.5" style="8" hidden="1" customWidth="1"/>
    <col min="41" max="41" width="11.625" style="8" hidden="1" customWidth="1"/>
    <col min="42" max="42" width="6.625" style="8" hidden="1" customWidth="1"/>
    <col min="43" max="43" width="9.5" style="8" hidden="1" customWidth="1"/>
    <col min="44" max="45" width="6.625" style="8" hidden="1" customWidth="1"/>
    <col min="46" max="46" width="0" style="8" hidden="1" customWidth="1"/>
    <col min="47" max="16384" width="9" style="8"/>
  </cols>
  <sheetData>
    <row r="1" spans="1:45" ht="26.25" customHeight="1">
      <c r="A1" s="200" t="s">
        <v>71</v>
      </c>
      <c r="B1" s="200"/>
      <c r="C1" s="200"/>
      <c r="D1" s="200"/>
      <c r="E1" s="200"/>
      <c r="F1" s="200"/>
      <c r="G1" s="200"/>
      <c r="H1" s="200"/>
      <c r="I1" s="200"/>
      <c r="J1" s="200"/>
      <c r="K1" s="200"/>
      <c r="L1" s="200"/>
      <c r="M1" s="200"/>
      <c r="N1" s="200"/>
      <c r="O1" s="20"/>
      <c r="P1" s="20"/>
      <c r="R1" s="196" t="s">
        <v>112</v>
      </c>
      <c r="S1" s="196"/>
      <c r="T1" s="196"/>
    </row>
    <row r="2" spans="1:45" ht="26.25" customHeight="1">
      <c r="A2" s="35" t="s">
        <v>167</v>
      </c>
      <c r="B2" s="12"/>
      <c r="C2" s="12"/>
      <c r="D2" s="12"/>
      <c r="E2" s="201" t="s">
        <v>166</v>
      </c>
      <c r="F2" s="201"/>
      <c r="G2" s="12"/>
      <c r="H2" s="12"/>
      <c r="I2" s="12"/>
      <c r="J2" s="12"/>
      <c r="K2" s="12"/>
      <c r="L2" s="12"/>
      <c r="M2" s="12"/>
      <c r="N2" s="12"/>
      <c r="O2" s="12"/>
      <c r="P2" s="12"/>
      <c r="R2" s="13" t="s">
        <v>110</v>
      </c>
      <c r="S2" s="14">
        <v>6</v>
      </c>
      <c r="T2" s="15" t="s">
        <v>111</v>
      </c>
    </row>
    <row r="3" spans="1:45" ht="26.25" customHeight="1">
      <c r="A3" s="36" t="s">
        <v>40</v>
      </c>
      <c r="B3" s="198"/>
      <c r="C3" s="198"/>
      <c r="D3" s="12"/>
      <c r="E3" s="197" t="s">
        <v>75</v>
      </c>
      <c r="F3" s="197"/>
      <c r="G3" s="21"/>
      <c r="H3" s="21"/>
      <c r="I3" s="198"/>
      <c r="J3" s="198"/>
      <c r="K3" s="198"/>
      <c r="L3" s="198"/>
      <c r="M3" s="198"/>
      <c r="N3" s="198"/>
      <c r="O3" s="21"/>
      <c r="P3" s="21"/>
    </row>
    <row r="4" spans="1:45" ht="26.25" customHeight="1">
      <c r="A4" s="36" t="s">
        <v>68</v>
      </c>
      <c r="B4" s="199"/>
      <c r="C4" s="199"/>
      <c r="D4" s="12"/>
      <c r="E4" s="197" t="s">
        <v>202</v>
      </c>
      <c r="F4" s="197"/>
      <c r="G4" s="21"/>
      <c r="H4" s="21"/>
      <c r="I4" s="199"/>
      <c r="J4" s="199"/>
      <c r="K4" s="199"/>
      <c r="L4" s="199"/>
      <c r="M4" s="199"/>
      <c r="N4" s="199"/>
      <c r="O4" s="21"/>
      <c r="P4" s="21"/>
    </row>
    <row r="5" spans="1:45" ht="26.25" customHeight="1">
      <c r="A5" s="36" t="s">
        <v>82</v>
      </c>
      <c r="B5" s="199"/>
      <c r="C5" s="199"/>
      <c r="D5" s="12"/>
      <c r="E5" s="197" t="s">
        <v>76</v>
      </c>
      <c r="F5" s="197"/>
      <c r="G5" s="21"/>
      <c r="H5" s="21"/>
      <c r="I5" s="199"/>
      <c r="J5" s="199"/>
      <c r="K5" s="199"/>
      <c r="L5" s="199"/>
      <c r="M5" s="199"/>
      <c r="N5" s="199"/>
      <c r="O5" s="21"/>
      <c r="P5" s="21"/>
    </row>
    <row r="6" spans="1:45" ht="26.25" customHeight="1">
      <c r="A6" s="36" t="s">
        <v>72</v>
      </c>
      <c r="B6" s="199"/>
      <c r="C6" s="199"/>
      <c r="D6" s="12"/>
      <c r="E6" s="197" t="s">
        <v>77</v>
      </c>
      <c r="F6" s="197"/>
      <c r="G6" s="21"/>
      <c r="H6" s="21"/>
      <c r="I6" s="199"/>
      <c r="J6" s="199"/>
      <c r="K6" s="199"/>
      <c r="L6" s="199"/>
      <c r="M6" s="199"/>
      <c r="N6" s="199"/>
      <c r="O6" s="21"/>
      <c r="P6" s="21"/>
    </row>
    <row r="7" spans="1:45" ht="26.25" customHeight="1">
      <c r="A7" s="36" t="s">
        <v>73</v>
      </c>
      <c r="B7" s="199"/>
      <c r="C7" s="199"/>
      <c r="D7" s="12"/>
      <c r="E7" s="197" t="s">
        <v>78</v>
      </c>
      <c r="F7" s="197"/>
      <c r="G7" s="21"/>
      <c r="H7" s="21"/>
      <c r="I7" s="199"/>
      <c r="J7" s="199"/>
      <c r="K7" s="199"/>
      <c r="L7" s="199"/>
      <c r="M7" s="199"/>
      <c r="N7" s="199"/>
      <c r="O7" s="21"/>
      <c r="P7" s="21"/>
    </row>
    <row r="8" spans="1:45" ht="26.25" customHeight="1">
      <c r="A8" s="37" t="s">
        <v>74</v>
      </c>
      <c r="B8" s="221"/>
      <c r="C8" s="199"/>
      <c r="D8" s="12"/>
      <c r="E8" s="197" t="s">
        <v>79</v>
      </c>
      <c r="F8" s="197"/>
      <c r="G8" s="21"/>
      <c r="H8" s="21"/>
      <c r="I8" s="199"/>
      <c r="J8" s="199"/>
      <c r="K8" s="199"/>
      <c r="L8" s="199"/>
      <c r="M8" s="199"/>
      <c r="N8" s="199"/>
      <c r="O8" s="21"/>
      <c r="P8" s="21"/>
    </row>
    <row r="9" spans="1:45" ht="26.25" customHeight="1">
      <c r="A9" s="203" t="s">
        <v>201</v>
      </c>
      <c r="B9" s="203"/>
      <c r="C9" s="203"/>
      <c r="D9" s="203"/>
      <c r="E9" s="197" t="s">
        <v>80</v>
      </c>
      <c r="F9" s="197"/>
      <c r="G9" s="7"/>
      <c r="H9" s="7"/>
      <c r="I9" s="199"/>
      <c r="J9" s="199"/>
      <c r="K9" s="199"/>
      <c r="L9" s="199"/>
      <c r="M9" s="199"/>
      <c r="N9" s="199"/>
      <c r="O9" s="7"/>
      <c r="P9" s="7"/>
    </row>
    <row r="10" spans="1:45" ht="26.25" customHeight="1">
      <c r="A10" s="38" t="s">
        <v>168</v>
      </c>
      <c r="B10" s="6"/>
      <c r="C10" s="7"/>
      <c r="D10" s="7"/>
      <c r="E10" s="9"/>
      <c r="F10" s="7"/>
      <c r="G10" s="7"/>
      <c r="H10" s="7"/>
      <c r="I10" s="7"/>
      <c r="J10" s="7"/>
      <c r="K10" s="7"/>
      <c r="L10" s="7"/>
      <c r="M10" s="7"/>
      <c r="N10" s="7"/>
      <c r="O10" s="7"/>
      <c r="P10" s="7"/>
      <c r="AG10" s="26"/>
    </row>
    <row r="11" spans="1:45" ht="27">
      <c r="A11" s="204" t="s">
        <v>43</v>
      </c>
      <c r="B11" s="204" t="s">
        <v>109</v>
      </c>
      <c r="C11" s="207" t="s">
        <v>137</v>
      </c>
      <c r="D11" s="208"/>
      <c r="E11" s="208"/>
      <c r="F11" s="209"/>
      <c r="G11" s="211" t="s">
        <v>169</v>
      </c>
      <c r="H11" s="212"/>
      <c r="I11" s="212"/>
      <c r="J11" s="212"/>
      <c r="K11" s="212"/>
      <c r="L11" s="212"/>
      <c r="M11" s="212"/>
      <c r="N11" s="213"/>
      <c r="O11" s="22"/>
      <c r="P11" s="22"/>
      <c r="Q11" s="22"/>
      <c r="R11" s="22"/>
      <c r="S11" s="22"/>
      <c r="V11" s="8"/>
      <c r="W11" s="8" t="s">
        <v>141</v>
      </c>
      <c r="X11" s="8" t="s">
        <v>142</v>
      </c>
      <c r="Y11" s="25" t="s">
        <v>135</v>
      </c>
      <c r="AA11" s="202" t="s">
        <v>129</v>
      </c>
      <c r="AC11" s="11" t="s">
        <v>134</v>
      </c>
    </row>
    <row r="12" spans="1:45" ht="13.5" customHeight="1">
      <c r="A12" s="205"/>
      <c r="B12" s="205"/>
      <c r="C12" s="210" t="s">
        <v>138</v>
      </c>
      <c r="D12" s="210" t="s">
        <v>276</v>
      </c>
      <c r="E12" s="210" t="s">
        <v>42</v>
      </c>
      <c r="F12" s="210" t="s">
        <v>170</v>
      </c>
      <c r="G12" s="218" t="s">
        <v>147</v>
      </c>
      <c r="H12" s="219"/>
      <c r="I12" s="214" t="s">
        <v>149</v>
      </c>
      <c r="J12" s="215"/>
      <c r="K12" s="222" t="s">
        <v>148</v>
      </c>
      <c r="L12" s="219"/>
      <c r="M12" s="214" t="s">
        <v>150</v>
      </c>
      <c r="N12" s="215"/>
      <c r="O12" s="22"/>
      <c r="P12" s="22"/>
      <c r="Q12" s="22"/>
      <c r="R12" s="22"/>
      <c r="S12" s="22"/>
      <c r="V12" s="8"/>
      <c r="Y12" s="25"/>
      <c r="AA12" s="202"/>
      <c r="AC12" s="11"/>
    </row>
    <row r="13" spans="1:45" ht="97.5">
      <c r="A13" s="206"/>
      <c r="B13" s="206"/>
      <c r="C13" s="210"/>
      <c r="D13" s="210"/>
      <c r="E13" s="210"/>
      <c r="F13" s="210"/>
      <c r="G13" s="39" t="s">
        <v>144</v>
      </c>
      <c r="H13" s="39" t="s">
        <v>143</v>
      </c>
      <c r="I13" s="216"/>
      <c r="J13" s="217"/>
      <c r="K13" s="40" t="s">
        <v>145</v>
      </c>
      <c r="L13" s="41" t="s">
        <v>146</v>
      </c>
      <c r="M13" s="216"/>
      <c r="N13" s="217"/>
      <c r="O13" s="9" t="s">
        <v>133</v>
      </c>
      <c r="P13" s="9"/>
      <c r="Q13" s="9"/>
      <c r="R13" s="9"/>
      <c r="S13" s="9"/>
      <c r="V13" s="8"/>
      <c r="Y13" s="24"/>
      <c r="AA13" s="202"/>
      <c r="AF13" s="28" t="s">
        <v>152</v>
      </c>
      <c r="AG13" s="10" t="s">
        <v>154</v>
      </c>
      <c r="AH13" s="10" t="s">
        <v>156</v>
      </c>
      <c r="AI13" s="10"/>
      <c r="AJ13" s="30" t="s">
        <v>157</v>
      </c>
      <c r="AK13" s="10" t="s">
        <v>155</v>
      </c>
      <c r="AL13" s="10" t="s">
        <v>162</v>
      </c>
      <c r="AM13" s="10"/>
      <c r="AN13" s="30" t="s">
        <v>157</v>
      </c>
      <c r="AO13" s="10"/>
      <c r="AP13" s="31" t="s">
        <v>158</v>
      </c>
      <c r="AQ13" s="31" t="s">
        <v>159</v>
      </c>
      <c r="AR13" s="31" t="s">
        <v>160</v>
      </c>
      <c r="AS13" s="31" t="s">
        <v>161</v>
      </c>
    </row>
    <row r="14" spans="1:45" ht="26.25" customHeight="1">
      <c r="A14" s="141"/>
      <c r="B14" s="142"/>
      <c r="C14" s="143"/>
      <c r="D14" s="144"/>
      <c r="E14" s="145"/>
      <c r="F14" s="146"/>
      <c r="G14" s="147"/>
      <c r="H14" s="148"/>
      <c r="I14" s="149"/>
      <c r="J14" s="150"/>
      <c r="K14" s="151"/>
      <c r="L14" s="151"/>
      <c r="M14" s="149"/>
      <c r="N14" s="150"/>
      <c r="O14" s="23" t="str">
        <f>IF(A14="","",VLOOKUP(D14,$Y$14:$Z$16,2,FALSE)&amp;VLOOKUP(E14,$AA$14:$AB$16,2,FALSE)&amp;VLOOKUP(F14,$AC$14:$AD$20,2,FALSE))</f>
        <v/>
      </c>
      <c r="P14" s="23"/>
      <c r="Q14" s="23"/>
      <c r="R14" s="23"/>
      <c r="S14" s="23"/>
      <c r="V14" s="8" t="s">
        <v>151</v>
      </c>
      <c r="W14" s="8">
        <v>4</v>
      </c>
      <c r="X14" s="8">
        <v>1</v>
      </c>
      <c r="Y14" s="24" t="s">
        <v>278</v>
      </c>
      <c r="Z14" s="8">
        <v>1</v>
      </c>
      <c r="AA14" s="8" t="s">
        <v>130</v>
      </c>
      <c r="AB14" s="8">
        <v>1</v>
      </c>
      <c r="AC14" s="8" t="s">
        <v>136</v>
      </c>
      <c r="AD14" s="8">
        <v>1</v>
      </c>
      <c r="AF14" s="27">
        <f>$S$2+2018</f>
        <v>2024</v>
      </c>
      <c r="AG14" s="26">
        <f>DATE($AF$14,4,1)</f>
        <v>45383</v>
      </c>
      <c r="AH14" s="26">
        <f>IF(I14="",AG14,DATE(IF(I14&gt;3,$AF$14,$AF$17),I14,J14))</f>
        <v>45383</v>
      </c>
      <c r="AI14" s="8">
        <f>DAY(EOMONTH(AH14,0))</f>
        <v>30</v>
      </c>
      <c r="AJ14" s="29">
        <f>IF(J14="",1,IF(J14=1,ROUNDDOWN((AI14-J14+1)/AI14,2),ROUNDDOWN((AI14-J14+1)/AI14,2)))</f>
        <v>1</v>
      </c>
      <c r="AK14" s="26">
        <f>DATE($AF$17,3,31)</f>
        <v>45747</v>
      </c>
      <c r="AL14" s="26">
        <f>IF(M14="",AK14,DATE(IF(M14&gt;3,$AF$14,$AF$17),M14,N14))</f>
        <v>45747</v>
      </c>
      <c r="AM14" s="8">
        <f>DAY(EOMONTH(AL14,0))</f>
        <v>31</v>
      </c>
      <c r="AN14" s="29">
        <f>IF(N14="",1,ROUNDDOWN(N14/AM14,2))</f>
        <v>1</v>
      </c>
      <c r="AP14" s="32">
        <f t="shared" ref="AP14:AP15" si="0">IF(G14="○",AJ14,IF(H14="○",IF(J14=1,1,AJ14),1))</f>
        <v>1</v>
      </c>
      <c r="AQ14" s="33">
        <f>IF(M14="",12,IF(M14&gt;3,M14-3,M14+9))-IF(I14="",1,IF(I14&gt;3,I14-3,I14+9))-1</f>
        <v>10</v>
      </c>
      <c r="AR14" s="33">
        <f>IF(K14="○",AN14,IF(L14="○",IF(N14=1,1,AN14),1))</f>
        <v>1</v>
      </c>
      <c r="AS14" s="33">
        <f>AP14+AQ14+AR14</f>
        <v>12</v>
      </c>
    </row>
    <row r="15" spans="1:45" ht="26.25" customHeight="1">
      <c r="A15" s="141"/>
      <c r="B15" s="142"/>
      <c r="C15" s="143"/>
      <c r="D15" s="144"/>
      <c r="E15" s="145"/>
      <c r="F15" s="146"/>
      <c r="G15" s="147"/>
      <c r="H15" s="148"/>
      <c r="I15" s="149"/>
      <c r="J15" s="150"/>
      <c r="K15" s="151"/>
      <c r="L15" s="151"/>
      <c r="M15" s="149"/>
      <c r="N15" s="150"/>
      <c r="O15" s="23" t="str">
        <f>IF(A15="","",VLOOKUP(D15,$Y$14:$Z$16,2,FALSE)&amp;VLOOKUP(E15,$AA$14:$AB$16,2,FALSE)&amp;VLOOKUP(F15,$AC$14:$AD$20,2,FALSE))</f>
        <v/>
      </c>
      <c r="P15" s="23"/>
      <c r="Q15" s="23"/>
      <c r="R15" s="23"/>
      <c r="S15" s="23"/>
      <c r="V15" s="8"/>
      <c r="W15" s="8">
        <v>5</v>
      </c>
      <c r="X15" s="8">
        <v>2</v>
      </c>
      <c r="Y15" s="24" t="s">
        <v>279</v>
      </c>
      <c r="Z15" s="8">
        <v>2</v>
      </c>
      <c r="AA15" s="8" t="s">
        <v>131</v>
      </c>
      <c r="AB15" s="8">
        <v>2</v>
      </c>
      <c r="AC15" s="8">
        <v>1</v>
      </c>
      <c r="AD15" s="8">
        <v>1</v>
      </c>
      <c r="AG15" s="26">
        <f t="shared" ref="AG15:AG33" si="1">DATE($AF$14,4,1)</f>
        <v>45383</v>
      </c>
      <c r="AH15" s="26">
        <f t="shared" ref="AH15:AH33" si="2">IF(I15="",AG15,DATE(IF(I15&gt;3,$AF$14,$AF$17),I15,J15))</f>
        <v>45383</v>
      </c>
      <c r="AI15" s="8">
        <f t="shared" ref="AI15:AI33" si="3">DAY(EOMONTH(AH15,0))</f>
        <v>30</v>
      </c>
      <c r="AJ15" s="29">
        <f t="shared" ref="AJ15:AJ33" si="4">IF(J15="",1,IF(J15=1,ROUNDDOWN((AI15-J15+1)/AI15,2),ROUNDDOWN((AI15-J15+1)/AI15,2)))</f>
        <v>1</v>
      </c>
      <c r="AK15" s="26">
        <f t="shared" ref="AK15:AK33" si="5">DATE($AF$17,3,31)</f>
        <v>45747</v>
      </c>
      <c r="AL15" s="26">
        <f t="shared" ref="AL15:AL33" si="6">IF(M15="",AK15,DATE(IF(M15&gt;3,$AF$14,$AF$17),M15,N15))</f>
        <v>45747</v>
      </c>
      <c r="AM15" s="8">
        <f t="shared" ref="AM15:AM33" si="7">DAY(EOMONTH(AL15,0))</f>
        <v>31</v>
      </c>
      <c r="AN15" s="29">
        <f>IF(N15="",1,ROUNDDOWN(N15/AM15,2))</f>
        <v>1</v>
      </c>
      <c r="AP15" s="32">
        <f t="shared" si="0"/>
        <v>1</v>
      </c>
      <c r="AQ15" s="33">
        <f>IF(M15="",12,IF(M15&gt;3,M15-3,M15+9))-IF(I15="",1,IF(I15&gt;3,I15-3,I15+9))-1</f>
        <v>10</v>
      </c>
      <c r="AR15" s="33">
        <f>IF(K15="○",AN15,IF(L15="○",IF(N15=1,1,AN15),1))</f>
        <v>1</v>
      </c>
      <c r="AS15" s="33">
        <f t="shared" ref="AS15:AS33" si="8">AP15+AQ15+AR15</f>
        <v>12</v>
      </c>
    </row>
    <row r="16" spans="1:45" ht="26.25" customHeight="1">
      <c r="A16" s="141"/>
      <c r="B16" s="142"/>
      <c r="C16" s="143"/>
      <c r="D16" s="144"/>
      <c r="E16" s="145"/>
      <c r="F16" s="146"/>
      <c r="G16" s="147"/>
      <c r="H16" s="148"/>
      <c r="I16" s="149"/>
      <c r="J16" s="150"/>
      <c r="K16" s="151"/>
      <c r="L16" s="151"/>
      <c r="M16" s="149"/>
      <c r="N16" s="150"/>
      <c r="O16" s="23" t="str">
        <f>IF(A16="","",VLOOKUP(D16,$Y$14:$Z$16,2,FALSE)&amp;VLOOKUP(E16,$AA$14:$AB$16,2,FALSE)&amp;VLOOKUP(F16,$AC$14:$AD$20,2,FALSE))</f>
        <v/>
      </c>
      <c r="P16" s="23"/>
      <c r="Q16" s="23"/>
      <c r="R16" s="23"/>
      <c r="S16" s="23"/>
      <c r="V16" s="8"/>
      <c r="W16" s="8">
        <v>6</v>
      </c>
      <c r="X16" s="8">
        <v>3</v>
      </c>
      <c r="Y16" s="24" t="s">
        <v>270</v>
      </c>
      <c r="Z16" s="8">
        <v>3</v>
      </c>
      <c r="AA16" s="8" t="s">
        <v>132</v>
      </c>
      <c r="AB16" s="8">
        <v>3</v>
      </c>
      <c r="AC16" s="8">
        <v>2</v>
      </c>
      <c r="AD16" s="8">
        <v>2</v>
      </c>
      <c r="AF16" s="28" t="s">
        <v>153</v>
      </c>
      <c r="AG16" s="26">
        <f t="shared" si="1"/>
        <v>45383</v>
      </c>
      <c r="AH16" s="26">
        <f t="shared" si="2"/>
        <v>45383</v>
      </c>
      <c r="AI16" s="8">
        <f t="shared" si="3"/>
        <v>30</v>
      </c>
      <c r="AJ16" s="29">
        <f t="shared" si="4"/>
        <v>1</v>
      </c>
      <c r="AK16" s="26">
        <f t="shared" si="5"/>
        <v>45747</v>
      </c>
      <c r="AL16" s="26">
        <f t="shared" si="6"/>
        <v>45747</v>
      </c>
      <c r="AM16" s="8">
        <f t="shared" si="7"/>
        <v>31</v>
      </c>
      <c r="AN16" s="29">
        <f t="shared" ref="AN16:AN33" si="9">IF(N16="",1,ROUNDDOWN(N16/AM16,2))</f>
        <v>1</v>
      </c>
      <c r="AP16" s="32">
        <f>IF(G16="○",AJ16,IF(H16="○",IF(J16=1,1,AJ16),1))</f>
        <v>1</v>
      </c>
      <c r="AQ16" s="33">
        <f t="shared" ref="AQ16" si="10">IF(M16="",12,IF(M16&gt;3,M16-3,M16+9))-IF(I16="",1,IF(I16&gt;3,I16-3,I16+9))-1</f>
        <v>10</v>
      </c>
      <c r="AR16" s="33">
        <f t="shared" ref="AR16:AR33" si="11">IF(K16="○",AN16,IF(L16="○",IF(N16=1,1,AN16),1))</f>
        <v>1</v>
      </c>
      <c r="AS16" s="33">
        <f t="shared" si="8"/>
        <v>12</v>
      </c>
    </row>
    <row r="17" spans="1:45" ht="26.25" customHeight="1">
      <c r="A17" s="141"/>
      <c r="B17" s="142"/>
      <c r="C17" s="143"/>
      <c r="D17" s="144"/>
      <c r="E17" s="145"/>
      <c r="F17" s="146"/>
      <c r="G17" s="147"/>
      <c r="H17" s="148"/>
      <c r="I17" s="149"/>
      <c r="J17" s="150"/>
      <c r="K17" s="151"/>
      <c r="L17" s="151"/>
      <c r="M17" s="149"/>
      <c r="N17" s="150"/>
      <c r="O17" s="23" t="str">
        <f>IF(A17="","",VLOOKUP(D17,$Y$14:$Z$16,2,FALSE)&amp;VLOOKUP(E17,$AA$14:$AB$16,2,FALSE)&amp;VLOOKUP(F17,$AC$14:$AD$20,2,FALSE))</f>
        <v/>
      </c>
      <c r="P17" s="23"/>
      <c r="Q17" s="23"/>
      <c r="R17" s="23"/>
      <c r="S17" s="23"/>
      <c r="V17" s="8"/>
      <c r="W17" s="8">
        <v>7</v>
      </c>
      <c r="X17" s="8">
        <v>4</v>
      </c>
      <c r="Y17" s="24"/>
      <c r="AC17" s="8">
        <v>3</v>
      </c>
      <c r="AD17" s="8">
        <v>3</v>
      </c>
      <c r="AF17" s="27">
        <f>$S$2+2019</f>
        <v>2025</v>
      </c>
      <c r="AG17" s="26">
        <f t="shared" si="1"/>
        <v>45383</v>
      </c>
      <c r="AH17" s="26">
        <f t="shared" si="2"/>
        <v>45383</v>
      </c>
      <c r="AI17" s="8">
        <f t="shared" si="3"/>
        <v>30</v>
      </c>
      <c r="AJ17" s="29">
        <f t="shared" si="4"/>
        <v>1</v>
      </c>
      <c r="AK17" s="26">
        <f t="shared" si="5"/>
        <v>45747</v>
      </c>
      <c r="AL17" s="26">
        <f t="shared" si="6"/>
        <v>45747</v>
      </c>
      <c r="AM17" s="8">
        <f t="shared" si="7"/>
        <v>31</v>
      </c>
      <c r="AN17" s="29">
        <f t="shared" si="9"/>
        <v>1</v>
      </c>
      <c r="AP17" s="32">
        <f>IF(G17="○",AJ17,IF(H17="○",IF(J17=1,1,AJ17),1))</f>
        <v>1</v>
      </c>
      <c r="AQ17" s="33">
        <f>IF(M17="",12,IF(M17&gt;3,M17-3,M17+9))-IF(I17="",1,IF(I17&gt;3,I17-3,I17+9))-1</f>
        <v>10</v>
      </c>
      <c r="AR17" s="33">
        <f t="shared" si="11"/>
        <v>1</v>
      </c>
      <c r="AS17" s="33">
        <f t="shared" si="8"/>
        <v>12</v>
      </c>
    </row>
    <row r="18" spans="1:45" ht="26.25" customHeight="1">
      <c r="A18" s="141"/>
      <c r="B18" s="142"/>
      <c r="C18" s="143"/>
      <c r="D18" s="144"/>
      <c r="E18" s="145"/>
      <c r="F18" s="146"/>
      <c r="G18" s="147"/>
      <c r="H18" s="148"/>
      <c r="I18" s="149"/>
      <c r="J18" s="150"/>
      <c r="K18" s="151"/>
      <c r="L18" s="151"/>
      <c r="M18" s="149"/>
      <c r="N18" s="150"/>
      <c r="O18" s="23" t="str">
        <f t="shared" ref="O18:O33" si="12">IF(A18="","",VLOOKUP(D18,$Y$14:$Z$16,2,FALSE)&amp;VLOOKUP(E18,$AA$14:$AB$16,2,FALSE)&amp;VLOOKUP(F18,$AC$14:$AD$20,2,FALSE))</f>
        <v/>
      </c>
      <c r="P18" s="23"/>
      <c r="Q18" s="23"/>
      <c r="R18" s="23"/>
      <c r="S18" s="23"/>
      <c r="V18" s="8"/>
      <c r="W18" s="8">
        <v>8</v>
      </c>
      <c r="X18" s="8">
        <v>5</v>
      </c>
      <c r="Y18" s="24"/>
      <c r="AC18" s="8">
        <v>4</v>
      </c>
      <c r="AD18" s="8">
        <v>4</v>
      </c>
      <c r="AG18" s="26">
        <f t="shared" si="1"/>
        <v>45383</v>
      </c>
      <c r="AH18" s="26">
        <f t="shared" si="2"/>
        <v>45383</v>
      </c>
      <c r="AI18" s="8">
        <f t="shared" si="3"/>
        <v>30</v>
      </c>
      <c r="AJ18" s="29">
        <f t="shared" si="4"/>
        <v>1</v>
      </c>
      <c r="AK18" s="26">
        <f t="shared" si="5"/>
        <v>45747</v>
      </c>
      <c r="AL18" s="26">
        <f t="shared" si="6"/>
        <v>45747</v>
      </c>
      <c r="AM18" s="8">
        <f t="shared" si="7"/>
        <v>31</v>
      </c>
      <c r="AN18" s="29">
        <f t="shared" si="9"/>
        <v>1</v>
      </c>
      <c r="AP18" s="32">
        <f t="shared" ref="AP18:AP33" si="13">IF(G18="○",AJ18,IF(H18="○",IF(J18=1,1,AJ18),1))</f>
        <v>1</v>
      </c>
      <c r="AQ18" s="33">
        <f t="shared" ref="AQ18:AQ33" si="14">IF(M18="",12,IF(M18&gt;3,M18-3,M18+9))-IF(I18="",1,IF(I18&gt;3,I18-3,I18+9))-1</f>
        <v>10</v>
      </c>
      <c r="AR18" s="33">
        <f t="shared" si="11"/>
        <v>1</v>
      </c>
      <c r="AS18" s="33">
        <f t="shared" si="8"/>
        <v>12</v>
      </c>
    </row>
    <row r="19" spans="1:45" ht="26.25" customHeight="1">
      <c r="A19" s="141"/>
      <c r="B19" s="142"/>
      <c r="C19" s="143"/>
      <c r="D19" s="144"/>
      <c r="E19" s="145"/>
      <c r="F19" s="146"/>
      <c r="G19" s="147"/>
      <c r="H19" s="148"/>
      <c r="I19" s="149"/>
      <c r="J19" s="150"/>
      <c r="K19" s="151"/>
      <c r="L19" s="151"/>
      <c r="M19" s="149"/>
      <c r="N19" s="150"/>
      <c r="O19" s="23" t="str">
        <f t="shared" si="12"/>
        <v/>
      </c>
      <c r="P19" s="23"/>
      <c r="Q19" s="23"/>
      <c r="R19" s="23"/>
      <c r="S19" s="23"/>
      <c r="V19" s="8"/>
      <c r="W19" s="8">
        <v>9</v>
      </c>
      <c r="X19" s="8">
        <v>6</v>
      </c>
      <c r="Y19" s="24"/>
      <c r="AC19" s="8">
        <v>5</v>
      </c>
      <c r="AD19" s="8">
        <v>5</v>
      </c>
      <c r="AG19" s="26">
        <f t="shared" si="1"/>
        <v>45383</v>
      </c>
      <c r="AH19" s="26">
        <f t="shared" si="2"/>
        <v>45383</v>
      </c>
      <c r="AI19" s="8">
        <f t="shared" si="3"/>
        <v>30</v>
      </c>
      <c r="AJ19" s="29">
        <f t="shared" si="4"/>
        <v>1</v>
      </c>
      <c r="AK19" s="26">
        <f t="shared" si="5"/>
        <v>45747</v>
      </c>
      <c r="AL19" s="26">
        <f t="shared" si="6"/>
        <v>45747</v>
      </c>
      <c r="AM19" s="8">
        <f t="shared" si="7"/>
        <v>31</v>
      </c>
      <c r="AN19" s="29">
        <f t="shared" si="9"/>
        <v>1</v>
      </c>
      <c r="AP19" s="32">
        <f t="shared" si="13"/>
        <v>1</v>
      </c>
      <c r="AQ19" s="33">
        <f t="shared" si="14"/>
        <v>10</v>
      </c>
      <c r="AR19" s="33">
        <f t="shared" si="11"/>
        <v>1</v>
      </c>
      <c r="AS19" s="33">
        <f t="shared" si="8"/>
        <v>12</v>
      </c>
    </row>
    <row r="20" spans="1:45" ht="26.25" customHeight="1">
      <c r="A20" s="141"/>
      <c r="B20" s="142"/>
      <c r="C20" s="143"/>
      <c r="D20" s="144"/>
      <c r="E20" s="145"/>
      <c r="F20" s="146"/>
      <c r="G20" s="147"/>
      <c r="H20" s="148"/>
      <c r="I20" s="149"/>
      <c r="J20" s="150"/>
      <c r="K20" s="151"/>
      <c r="L20" s="151"/>
      <c r="M20" s="149"/>
      <c r="N20" s="150"/>
      <c r="O20" s="23" t="str">
        <f t="shared" si="12"/>
        <v/>
      </c>
      <c r="P20" s="23"/>
      <c r="Q20" s="23"/>
      <c r="R20" s="23"/>
      <c r="S20" s="23"/>
      <c r="V20" s="8"/>
      <c r="W20" s="8">
        <v>10</v>
      </c>
      <c r="X20" s="8">
        <v>7</v>
      </c>
      <c r="Y20" s="24"/>
      <c r="AC20" s="8">
        <v>6</v>
      </c>
      <c r="AD20" s="8">
        <v>6</v>
      </c>
      <c r="AG20" s="26">
        <f t="shared" si="1"/>
        <v>45383</v>
      </c>
      <c r="AH20" s="26">
        <f t="shared" si="2"/>
        <v>45383</v>
      </c>
      <c r="AI20" s="8">
        <f t="shared" si="3"/>
        <v>30</v>
      </c>
      <c r="AJ20" s="29">
        <f t="shared" si="4"/>
        <v>1</v>
      </c>
      <c r="AK20" s="26">
        <f t="shared" si="5"/>
        <v>45747</v>
      </c>
      <c r="AL20" s="26">
        <f t="shared" si="6"/>
        <v>45747</v>
      </c>
      <c r="AM20" s="8">
        <f t="shared" si="7"/>
        <v>31</v>
      </c>
      <c r="AN20" s="29">
        <f t="shared" si="9"/>
        <v>1</v>
      </c>
      <c r="AP20" s="32">
        <f t="shared" si="13"/>
        <v>1</v>
      </c>
      <c r="AQ20" s="33">
        <f t="shared" si="14"/>
        <v>10</v>
      </c>
      <c r="AR20" s="33">
        <f t="shared" si="11"/>
        <v>1</v>
      </c>
      <c r="AS20" s="33">
        <f t="shared" si="8"/>
        <v>12</v>
      </c>
    </row>
    <row r="21" spans="1:45" ht="26.25" customHeight="1">
      <c r="A21" s="141"/>
      <c r="B21" s="142"/>
      <c r="C21" s="143"/>
      <c r="D21" s="144"/>
      <c r="E21" s="145"/>
      <c r="F21" s="146"/>
      <c r="G21" s="147"/>
      <c r="H21" s="148"/>
      <c r="I21" s="149"/>
      <c r="J21" s="150"/>
      <c r="K21" s="151"/>
      <c r="L21" s="151"/>
      <c r="M21" s="149"/>
      <c r="N21" s="150"/>
      <c r="O21" s="23" t="str">
        <f t="shared" si="12"/>
        <v/>
      </c>
      <c r="P21" s="23"/>
      <c r="Q21" s="23"/>
      <c r="R21" s="23"/>
      <c r="S21" s="23"/>
      <c r="V21" s="8"/>
      <c r="W21" s="8">
        <v>11</v>
      </c>
      <c r="X21" s="8">
        <v>8</v>
      </c>
      <c r="Y21" s="24"/>
      <c r="AG21" s="26">
        <f t="shared" si="1"/>
        <v>45383</v>
      </c>
      <c r="AH21" s="26">
        <f t="shared" si="2"/>
        <v>45383</v>
      </c>
      <c r="AI21" s="8">
        <f t="shared" si="3"/>
        <v>30</v>
      </c>
      <c r="AJ21" s="29">
        <f t="shared" si="4"/>
        <v>1</v>
      </c>
      <c r="AK21" s="26">
        <f t="shared" si="5"/>
        <v>45747</v>
      </c>
      <c r="AL21" s="26">
        <f t="shared" si="6"/>
        <v>45747</v>
      </c>
      <c r="AM21" s="8">
        <f t="shared" si="7"/>
        <v>31</v>
      </c>
      <c r="AN21" s="29">
        <f t="shared" si="9"/>
        <v>1</v>
      </c>
      <c r="AP21" s="32">
        <f t="shared" si="13"/>
        <v>1</v>
      </c>
      <c r="AQ21" s="33">
        <f t="shared" si="14"/>
        <v>10</v>
      </c>
      <c r="AR21" s="33">
        <f t="shared" si="11"/>
        <v>1</v>
      </c>
      <c r="AS21" s="33">
        <f t="shared" si="8"/>
        <v>12</v>
      </c>
    </row>
    <row r="22" spans="1:45" ht="26.25" customHeight="1">
      <c r="A22" s="141"/>
      <c r="B22" s="142"/>
      <c r="C22" s="143"/>
      <c r="D22" s="144"/>
      <c r="E22" s="145"/>
      <c r="F22" s="145"/>
      <c r="G22" s="147"/>
      <c r="H22" s="148"/>
      <c r="I22" s="149"/>
      <c r="J22" s="150"/>
      <c r="K22" s="151"/>
      <c r="L22" s="151"/>
      <c r="M22" s="149"/>
      <c r="N22" s="150"/>
      <c r="O22" s="23" t="str">
        <f t="shared" si="12"/>
        <v/>
      </c>
      <c r="P22" s="23"/>
      <c r="Q22" s="23"/>
      <c r="R22" s="23"/>
      <c r="S22" s="23"/>
      <c r="V22" s="8"/>
      <c r="W22" s="8">
        <v>12</v>
      </c>
      <c r="X22" s="8">
        <v>9</v>
      </c>
      <c r="Y22" s="24"/>
      <c r="AG22" s="26">
        <f t="shared" si="1"/>
        <v>45383</v>
      </c>
      <c r="AH22" s="26">
        <f t="shared" si="2"/>
        <v>45383</v>
      </c>
      <c r="AI22" s="8">
        <f t="shared" si="3"/>
        <v>30</v>
      </c>
      <c r="AJ22" s="29">
        <f t="shared" si="4"/>
        <v>1</v>
      </c>
      <c r="AK22" s="26">
        <f t="shared" si="5"/>
        <v>45747</v>
      </c>
      <c r="AL22" s="26">
        <f t="shared" si="6"/>
        <v>45747</v>
      </c>
      <c r="AM22" s="8">
        <f t="shared" si="7"/>
        <v>31</v>
      </c>
      <c r="AN22" s="29">
        <f t="shared" si="9"/>
        <v>1</v>
      </c>
      <c r="AP22" s="32">
        <f t="shared" si="13"/>
        <v>1</v>
      </c>
      <c r="AQ22" s="33">
        <f t="shared" si="14"/>
        <v>10</v>
      </c>
      <c r="AR22" s="33">
        <f t="shared" si="11"/>
        <v>1</v>
      </c>
      <c r="AS22" s="33">
        <f t="shared" si="8"/>
        <v>12</v>
      </c>
    </row>
    <row r="23" spans="1:45" ht="26.25" customHeight="1">
      <c r="A23" s="141"/>
      <c r="B23" s="142"/>
      <c r="C23" s="143"/>
      <c r="D23" s="144"/>
      <c r="E23" s="145"/>
      <c r="F23" s="145"/>
      <c r="G23" s="147"/>
      <c r="H23" s="148"/>
      <c r="I23" s="149"/>
      <c r="J23" s="150"/>
      <c r="K23" s="151"/>
      <c r="L23" s="151"/>
      <c r="M23" s="149"/>
      <c r="N23" s="150"/>
      <c r="O23" s="23"/>
      <c r="P23" s="23"/>
      <c r="Q23" s="23"/>
      <c r="R23" s="23"/>
      <c r="S23" s="23"/>
      <c r="V23" s="8"/>
      <c r="W23" s="8">
        <v>1</v>
      </c>
      <c r="X23" s="8">
        <v>10</v>
      </c>
      <c r="Y23" s="24"/>
      <c r="AG23" s="26">
        <f t="shared" si="1"/>
        <v>45383</v>
      </c>
      <c r="AH23" s="26">
        <f t="shared" ref="AH23:AH30" si="15">IF(I23="",AG23,DATE(IF(I23&gt;3,$AF$14,$AF$17),I23,J23))</f>
        <v>45383</v>
      </c>
      <c r="AI23" s="8">
        <f t="shared" ref="AI23:AI30" si="16">DAY(EOMONTH(AH23,0))</f>
        <v>30</v>
      </c>
      <c r="AJ23" s="29">
        <f t="shared" si="4"/>
        <v>1</v>
      </c>
      <c r="AK23" s="26">
        <f t="shared" si="5"/>
        <v>45747</v>
      </c>
      <c r="AL23" s="26">
        <f t="shared" ref="AL23:AL30" si="17">IF(M23="",AK23,DATE(IF(M23&gt;3,$AF$14,$AF$17),M23,N23))</f>
        <v>45747</v>
      </c>
      <c r="AM23" s="8">
        <f t="shared" ref="AM23:AM30" si="18">DAY(EOMONTH(AL23,0))</f>
        <v>31</v>
      </c>
      <c r="AN23" s="29">
        <f t="shared" ref="AN23:AN30" si="19">IF(N23="",1,ROUNDDOWN(N23/AM23,2))</f>
        <v>1</v>
      </c>
      <c r="AP23" s="32">
        <f t="shared" si="13"/>
        <v>1</v>
      </c>
      <c r="AQ23" s="33">
        <f t="shared" si="14"/>
        <v>10</v>
      </c>
      <c r="AR23" s="33">
        <f t="shared" si="11"/>
        <v>1</v>
      </c>
      <c r="AS23" s="33">
        <f t="shared" si="8"/>
        <v>12</v>
      </c>
    </row>
    <row r="24" spans="1:45" ht="26.25" customHeight="1">
      <c r="A24" s="141"/>
      <c r="B24" s="142"/>
      <c r="C24" s="143"/>
      <c r="D24" s="144"/>
      <c r="E24" s="145"/>
      <c r="F24" s="145"/>
      <c r="G24" s="147"/>
      <c r="H24" s="148"/>
      <c r="I24" s="149"/>
      <c r="J24" s="150"/>
      <c r="K24" s="151"/>
      <c r="L24" s="151"/>
      <c r="M24" s="149"/>
      <c r="N24" s="150"/>
      <c r="O24" s="23"/>
      <c r="P24" s="23"/>
      <c r="Q24" s="23"/>
      <c r="V24" s="8"/>
      <c r="W24" s="8">
        <v>2</v>
      </c>
      <c r="X24" s="8">
        <v>11</v>
      </c>
      <c r="Y24" s="24"/>
      <c r="AG24" s="26">
        <f t="shared" si="1"/>
        <v>45383</v>
      </c>
      <c r="AH24" s="26">
        <f t="shared" si="15"/>
        <v>45383</v>
      </c>
      <c r="AI24" s="8">
        <f t="shared" si="16"/>
        <v>30</v>
      </c>
      <c r="AJ24" s="29">
        <f t="shared" si="4"/>
        <v>1</v>
      </c>
      <c r="AK24" s="26">
        <f t="shared" si="5"/>
        <v>45747</v>
      </c>
      <c r="AL24" s="26">
        <f t="shared" si="17"/>
        <v>45747</v>
      </c>
      <c r="AM24" s="8">
        <f t="shared" si="18"/>
        <v>31</v>
      </c>
      <c r="AN24" s="29">
        <f t="shared" si="19"/>
        <v>1</v>
      </c>
      <c r="AP24" s="32">
        <f t="shared" si="13"/>
        <v>1</v>
      </c>
      <c r="AQ24" s="33">
        <f t="shared" si="14"/>
        <v>10</v>
      </c>
      <c r="AR24" s="33">
        <f t="shared" si="11"/>
        <v>1</v>
      </c>
      <c r="AS24" s="33">
        <f t="shared" si="8"/>
        <v>12</v>
      </c>
    </row>
    <row r="25" spans="1:45" ht="26.25" customHeight="1">
      <c r="A25" s="141"/>
      <c r="B25" s="142"/>
      <c r="C25" s="143"/>
      <c r="D25" s="144"/>
      <c r="E25" s="145"/>
      <c r="F25" s="145"/>
      <c r="G25" s="147"/>
      <c r="H25" s="148"/>
      <c r="I25" s="149"/>
      <c r="J25" s="150"/>
      <c r="K25" s="151"/>
      <c r="L25" s="151"/>
      <c r="M25" s="149"/>
      <c r="N25" s="150"/>
      <c r="O25" s="23"/>
      <c r="P25" s="23"/>
      <c r="Q25" s="23"/>
      <c r="V25" s="8"/>
      <c r="W25" s="8">
        <v>3</v>
      </c>
      <c r="X25" s="8">
        <v>12</v>
      </c>
      <c r="Y25" s="24"/>
      <c r="AG25" s="26">
        <f t="shared" si="1"/>
        <v>45383</v>
      </c>
      <c r="AH25" s="26">
        <f t="shared" si="15"/>
        <v>45383</v>
      </c>
      <c r="AI25" s="8">
        <f t="shared" si="16"/>
        <v>30</v>
      </c>
      <c r="AJ25" s="29">
        <f t="shared" si="4"/>
        <v>1</v>
      </c>
      <c r="AK25" s="26">
        <f t="shared" si="5"/>
        <v>45747</v>
      </c>
      <c r="AL25" s="26">
        <f t="shared" si="17"/>
        <v>45747</v>
      </c>
      <c r="AM25" s="8">
        <f t="shared" si="18"/>
        <v>31</v>
      </c>
      <c r="AN25" s="29">
        <f t="shared" si="19"/>
        <v>1</v>
      </c>
      <c r="AP25" s="32">
        <f t="shared" si="13"/>
        <v>1</v>
      </c>
      <c r="AQ25" s="33">
        <f t="shared" si="14"/>
        <v>10</v>
      </c>
      <c r="AR25" s="33">
        <f t="shared" si="11"/>
        <v>1</v>
      </c>
      <c r="AS25" s="33">
        <f t="shared" si="8"/>
        <v>12</v>
      </c>
    </row>
    <row r="26" spans="1:45" ht="26.25" customHeight="1">
      <c r="A26" s="141"/>
      <c r="B26" s="142"/>
      <c r="C26" s="143"/>
      <c r="D26" s="144"/>
      <c r="E26" s="145"/>
      <c r="F26" s="145"/>
      <c r="G26" s="147"/>
      <c r="H26" s="148"/>
      <c r="I26" s="149"/>
      <c r="J26" s="150"/>
      <c r="K26" s="151"/>
      <c r="L26" s="151"/>
      <c r="M26" s="149"/>
      <c r="N26" s="150"/>
      <c r="O26" s="23"/>
      <c r="P26" s="23"/>
      <c r="Q26" s="23"/>
      <c r="V26" s="8"/>
      <c r="X26" s="8">
        <v>13</v>
      </c>
      <c r="Y26" s="24"/>
      <c r="AG26" s="26">
        <f t="shared" si="1"/>
        <v>45383</v>
      </c>
      <c r="AH26" s="26">
        <f t="shared" si="15"/>
        <v>45383</v>
      </c>
      <c r="AI26" s="8">
        <f t="shared" si="16"/>
        <v>30</v>
      </c>
      <c r="AJ26" s="29">
        <f t="shared" si="4"/>
        <v>1</v>
      </c>
      <c r="AK26" s="26">
        <f t="shared" si="5"/>
        <v>45747</v>
      </c>
      <c r="AL26" s="26">
        <f t="shared" si="17"/>
        <v>45747</v>
      </c>
      <c r="AM26" s="8">
        <f t="shared" si="18"/>
        <v>31</v>
      </c>
      <c r="AN26" s="29">
        <f t="shared" si="19"/>
        <v>1</v>
      </c>
      <c r="AP26" s="32">
        <f t="shared" si="13"/>
        <v>1</v>
      </c>
      <c r="AQ26" s="33">
        <f t="shared" si="14"/>
        <v>10</v>
      </c>
      <c r="AR26" s="33">
        <f t="shared" si="11"/>
        <v>1</v>
      </c>
      <c r="AS26" s="33">
        <f t="shared" si="8"/>
        <v>12</v>
      </c>
    </row>
    <row r="27" spans="1:45" ht="26.25" customHeight="1">
      <c r="A27" s="141"/>
      <c r="B27" s="142"/>
      <c r="C27" s="143"/>
      <c r="D27" s="144"/>
      <c r="E27" s="145"/>
      <c r="F27" s="145"/>
      <c r="G27" s="147"/>
      <c r="H27" s="148"/>
      <c r="I27" s="149"/>
      <c r="J27" s="150"/>
      <c r="K27" s="151"/>
      <c r="L27" s="151"/>
      <c r="M27" s="149"/>
      <c r="N27" s="150"/>
      <c r="O27" s="23"/>
      <c r="P27" s="23"/>
      <c r="Q27" s="23"/>
      <c r="V27" s="8"/>
      <c r="X27" s="8">
        <v>14</v>
      </c>
      <c r="Y27" s="24"/>
      <c r="AG27" s="26">
        <f t="shared" si="1"/>
        <v>45383</v>
      </c>
      <c r="AH27" s="26">
        <f t="shared" si="15"/>
        <v>45383</v>
      </c>
      <c r="AI27" s="8">
        <f t="shared" si="16"/>
        <v>30</v>
      </c>
      <c r="AJ27" s="29">
        <f t="shared" si="4"/>
        <v>1</v>
      </c>
      <c r="AK27" s="26">
        <f t="shared" si="5"/>
        <v>45747</v>
      </c>
      <c r="AL27" s="26">
        <f t="shared" si="17"/>
        <v>45747</v>
      </c>
      <c r="AM27" s="8">
        <f t="shared" si="18"/>
        <v>31</v>
      </c>
      <c r="AN27" s="29">
        <f t="shared" si="19"/>
        <v>1</v>
      </c>
      <c r="AP27" s="32">
        <f t="shared" si="13"/>
        <v>1</v>
      </c>
      <c r="AQ27" s="33">
        <f t="shared" si="14"/>
        <v>10</v>
      </c>
      <c r="AR27" s="33">
        <f t="shared" si="11"/>
        <v>1</v>
      </c>
      <c r="AS27" s="33">
        <f t="shared" si="8"/>
        <v>12</v>
      </c>
    </row>
    <row r="28" spans="1:45" ht="26.25" customHeight="1">
      <c r="A28" s="141"/>
      <c r="B28" s="142"/>
      <c r="C28" s="143"/>
      <c r="D28" s="144"/>
      <c r="E28" s="145"/>
      <c r="F28" s="145"/>
      <c r="G28" s="147"/>
      <c r="H28" s="148"/>
      <c r="I28" s="149"/>
      <c r="J28" s="150"/>
      <c r="K28" s="151"/>
      <c r="L28" s="151"/>
      <c r="M28" s="149"/>
      <c r="N28" s="150"/>
      <c r="O28" s="23" t="str">
        <f t="shared" si="12"/>
        <v/>
      </c>
      <c r="P28" s="23"/>
      <c r="Q28" s="23"/>
      <c r="V28" s="8"/>
      <c r="X28" s="8">
        <v>15</v>
      </c>
      <c r="Y28" s="24"/>
      <c r="AG28" s="26">
        <f t="shared" si="1"/>
        <v>45383</v>
      </c>
      <c r="AH28" s="26">
        <f t="shared" si="15"/>
        <v>45383</v>
      </c>
      <c r="AI28" s="8">
        <f t="shared" si="16"/>
        <v>30</v>
      </c>
      <c r="AJ28" s="29">
        <f t="shared" si="4"/>
        <v>1</v>
      </c>
      <c r="AK28" s="26">
        <f t="shared" si="5"/>
        <v>45747</v>
      </c>
      <c r="AL28" s="26">
        <f t="shared" si="17"/>
        <v>45747</v>
      </c>
      <c r="AM28" s="8">
        <f t="shared" si="18"/>
        <v>31</v>
      </c>
      <c r="AN28" s="29">
        <f t="shared" si="19"/>
        <v>1</v>
      </c>
      <c r="AP28" s="32">
        <f t="shared" si="13"/>
        <v>1</v>
      </c>
      <c r="AQ28" s="33">
        <f t="shared" si="14"/>
        <v>10</v>
      </c>
      <c r="AR28" s="33">
        <f t="shared" si="11"/>
        <v>1</v>
      </c>
      <c r="AS28" s="33">
        <f t="shared" si="8"/>
        <v>12</v>
      </c>
    </row>
    <row r="29" spans="1:45" ht="26.25" customHeight="1">
      <c r="A29" s="141"/>
      <c r="B29" s="142"/>
      <c r="C29" s="143"/>
      <c r="D29" s="144"/>
      <c r="E29" s="145"/>
      <c r="F29" s="145"/>
      <c r="G29" s="147"/>
      <c r="H29" s="148"/>
      <c r="I29" s="149"/>
      <c r="J29" s="150"/>
      <c r="K29" s="151"/>
      <c r="L29" s="151"/>
      <c r="M29" s="149"/>
      <c r="N29" s="150"/>
      <c r="O29" s="23" t="str">
        <f t="shared" si="12"/>
        <v/>
      </c>
      <c r="P29" s="23"/>
      <c r="Q29" s="23"/>
      <c r="V29" s="8"/>
      <c r="X29" s="8">
        <v>16</v>
      </c>
      <c r="Y29" s="24"/>
      <c r="AG29" s="26">
        <f t="shared" si="1"/>
        <v>45383</v>
      </c>
      <c r="AH29" s="26">
        <f t="shared" si="15"/>
        <v>45383</v>
      </c>
      <c r="AI29" s="8">
        <f t="shared" si="16"/>
        <v>30</v>
      </c>
      <c r="AJ29" s="29">
        <f t="shared" si="4"/>
        <v>1</v>
      </c>
      <c r="AK29" s="26">
        <f t="shared" si="5"/>
        <v>45747</v>
      </c>
      <c r="AL29" s="26">
        <f t="shared" si="17"/>
        <v>45747</v>
      </c>
      <c r="AM29" s="8">
        <f t="shared" si="18"/>
        <v>31</v>
      </c>
      <c r="AN29" s="29">
        <f t="shared" si="19"/>
        <v>1</v>
      </c>
      <c r="AP29" s="32">
        <f t="shared" si="13"/>
        <v>1</v>
      </c>
      <c r="AQ29" s="33">
        <f t="shared" si="14"/>
        <v>10</v>
      </c>
      <c r="AR29" s="33">
        <f t="shared" si="11"/>
        <v>1</v>
      </c>
      <c r="AS29" s="33">
        <f t="shared" si="8"/>
        <v>12</v>
      </c>
    </row>
    <row r="30" spans="1:45" ht="26.25" customHeight="1">
      <c r="A30" s="141"/>
      <c r="B30" s="142"/>
      <c r="C30" s="143"/>
      <c r="D30" s="144"/>
      <c r="E30" s="145"/>
      <c r="F30" s="145"/>
      <c r="G30" s="147"/>
      <c r="H30" s="148"/>
      <c r="I30" s="149"/>
      <c r="J30" s="150"/>
      <c r="K30" s="151"/>
      <c r="L30" s="151"/>
      <c r="M30" s="149"/>
      <c r="N30" s="150"/>
      <c r="O30" s="23" t="str">
        <f t="shared" si="12"/>
        <v/>
      </c>
      <c r="P30" s="23"/>
      <c r="Q30" s="23"/>
      <c r="V30" s="8"/>
      <c r="X30" s="8">
        <v>17</v>
      </c>
      <c r="Y30" s="24"/>
      <c r="AG30" s="26">
        <f t="shared" si="1"/>
        <v>45383</v>
      </c>
      <c r="AH30" s="26">
        <f t="shared" si="15"/>
        <v>45383</v>
      </c>
      <c r="AI30" s="8">
        <f t="shared" si="16"/>
        <v>30</v>
      </c>
      <c r="AJ30" s="29">
        <f t="shared" si="4"/>
        <v>1</v>
      </c>
      <c r="AK30" s="26">
        <f t="shared" si="5"/>
        <v>45747</v>
      </c>
      <c r="AL30" s="26">
        <f t="shared" si="17"/>
        <v>45747</v>
      </c>
      <c r="AM30" s="8">
        <f t="shared" si="18"/>
        <v>31</v>
      </c>
      <c r="AN30" s="29">
        <f t="shared" si="19"/>
        <v>1</v>
      </c>
      <c r="AP30" s="32">
        <f t="shared" si="13"/>
        <v>1</v>
      </c>
      <c r="AQ30" s="33">
        <f t="shared" si="14"/>
        <v>10</v>
      </c>
      <c r="AR30" s="33">
        <f t="shared" si="11"/>
        <v>1</v>
      </c>
      <c r="AS30" s="33">
        <f t="shared" si="8"/>
        <v>12</v>
      </c>
    </row>
    <row r="31" spans="1:45" ht="26.25" customHeight="1">
      <c r="A31" s="141"/>
      <c r="B31" s="142"/>
      <c r="C31" s="143"/>
      <c r="D31" s="144"/>
      <c r="E31" s="145"/>
      <c r="F31" s="145"/>
      <c r="G31" s="147"/>
      <c r="H31" s="148"/>
      <c r="I31" s="149"/>
      <c r="J31" s="150"/>
      <c r="K31" s="151"/>
      <c r="L31" s="151"/>
      <c r="M31" s="149"/>
      <c r="N31" s="150"/>
      <c r="O31" s="23" t="str">
        <f t="shared" si="12"/>
        <v/>
      </c>
      <c r="P31" s="23"/>
      <c r="Q31" s="23"/>
      <c r="V31" s="8"/>
      <c r="X31" s="8">
        <v>18</v>
      </c>
      <c r="Y31" s="24"/>
      <c r="AG31" s="26">
        <f t="shared" si="1"/>
        <v>45383</v>
      </c>
      <c r="AH31" s="26">
        <f t="shared" si="2"/>
        <v>45383</v>
      </c>
      <c r="AI31" s="8">
        <f t="shared" si="3"/>
        <v>30</v>
      </c>
      <c r="AJ31" s="29">
        <f t="shared" si="4"/>
        <v>1</v>
      </c>
      <c r="AK31" s="26">
        <f t="shared" si="5"/>
        <v>45747</v>
      </c>
      <c r="AL31" s="26">
        <f t="shared" si="6"/>
        <v>45747</v>
      </c>
      <c r="AM31" s="8">
        <f t="shared" si="7"/>
        <v>31</v>
      </c>
      <c r="AN31" s="29">
        <f t="shared" si="9"/>
        <v>1</v>
      </c>
      <c r="AP31" s="32">
        <f t="shared" si="13"/>
        <v>1</v>
      </c>
      <c r="AQ31" s="33">
        <f t="shared" si="14"/>
        <v>10</v>
      </c>
      <c r="AR31" s="33">
        <f t="shared" si="11"/>
        <v>1</v>
      </c>
      <c r="AS31" s="33">
        <f t="shared" si="8"/>
        <v>12</v>
      </c>
    </row>
    <row r="32" spans="1:45" ht="26.25" customHeight="1">
      <c r="A32" s="141"/>
      <c r="B32" s="142"/>
      <c r="C32" s="143"/>
      <c r="D32" s="144"/>
      <c r="E32" s="145"/>
      <c r="F32" s="145"/>
      <c r="G32" s="147"/>
      <c r="H32" s="148"/>
      <c r="I32" s="149"/>
      <c r="J32" s="150"/>
      <c r="K32" s="151"/>
      <c r="L32" s="151"/>
      <c r="M32" s="149"/>
      <c r="N32" s="150"/>
      <c r="O32" s="23" t="str">
        <f t="shared" si="12"/>
        <v/>
      </c>
      <c r="P32" s="23"/>
      <c r="Q32" s="23"/>
      <c r="V32" s="8"/>
      <c r="X32" s="8">
        <v>19</v>
      </c>
      <c r="Y32" s="24"/>
      <c r="AG32" s="26">
        <f t="shared" si="1"/>
        <v>45383</v>
      </c>
      <c r="AH32" s="26">
        <f t="shared" si="2"/>
        <v>45383</v>
      </c>
      <c r="AI32" s="8">
        <f t="shared" si="3"/>
        <v>30</v>
      </c>
      <c r="AJ32" s="29">
        <f t="shared" si="4"/>
        <v>1</v>
      </c>
      <c r="AK32" s="26">
        <f t="shared" si="5"/>
        <v>45747</v>
      </c>
      <c r="AL32" s="26">
        <f t="shared" si="6"/>
        <v>45747</v>
      </c>
      <c r="AM32" s="8">
        <f t="shared" si="7"/>
        <v>31</v>
      </c>
      <c r="AN32" s="29">
        <f t="shared" si="9"/>
        <v>1</v>
      </c>
      <c r="AP32" s="32">
        <f t="shared" si="13"/>
        <v>1</v>
      </c>
      <c r="AQ32" s="33">
        <f t="shared" si="14"/>
        <v>10</v>
      </c>
      <c r="AR32" s="33">
        <f t="shared" si="11"/>
        <v>1</v>
      </c>
      <c r="AS32" s="33">
        <f t="shared" si="8"/>
        <v>12</v>
      </c>
    </row>
    <row r="33" spans="1:45" ht="26.25" customHeight="1">
      <c r="A33" s="141"/>
      <c r="B33" s="142"/>
      <c r="C33" s="143"/>
      <c r="D33" s="144"/>
      <c r="E33" s="145"/>
      <c r="F33" s="145"/>
      <c r="G33" s="147"/>
      <c r="H33" s="148"/>
      <c r="I33" s="149"/>
      <c r="J33" s="150"/>
      <c r="K33" s="151"/>
      <c r="L33" s="151"/>
      <c r="M33" s="149"/>
      <c r="N33" s="150"/>
      <c r="O33" s="23" t="str">
        <f t="shared" si="12"/>
        <v/>
      </c>
      <c r="P33" s="23"/>
      <c r="Q33" s="23"/>
      <c r="V33" s="8"/>
      <c r="X33" s="8">
        <v>20</v>
      </c>
      <c r="Y33" s="24"/>
      <c r="AG33" s="26">
        <f t="shared" si="1"/>
        <v>45383</v>
      </c>
      <c r="AH33" s="26">
        <f t="shared" si="2"/>
        <v>45383</v>
      </c>
      <c r="AI33" s="8">
        <f t="shared" si="3"/>
        <v>30</v>
      </c>
      <c r="AJ33" s="29">
        <f t="shared" si="4"/>
        <v>1</v>
      </c>
      <c r="AK33" s="26">
        <f t="shared" si="5"/>
        <v>45747</v>
      </c>
      <c r="AL33" s="26">
        <f t="shared" si="6"/>
        <v>45747</v>
      </c>
      <c r="AM33" s="8">
        <f t="shared" si="7"/>
        <v>31</v>
      </c>
      <c r="AN33" s="29">
        <f t="shared" si="9"/>
        <v>1</v>
      </c>
      <c r="AP33" s="32">
        <f t="shared" si="13"/>
        <v>1</v>
      </c>
      <c r="AQ33" s="33">
        <f t="shared" si="14"/>
        <v>10</v>
      </c>
      <c r="AR33" s="33">
        <f t="shared" si="11"/>
        <v>1</v>
      </c>
      <c r="AS33" s="33">
        <f t="shared" si="8"/>
        <v>12</v>
      </c>
    </row>
    <row r="34" spans="1:45">
      <c r="A34" s="220" t="s">
        <v>277</v>
      </c>
      <c r="B34" s="220"/>
      <c r="C34" s="220"/>
      <c r="D34" s="220"/>
      <c r="E34" s="220"/>
      <c r="F34" s="220"/>
      <c r="G34" s="220"/>
      <c r="H34" s="220"/>
      <c r="I34" s="220"/>
      <c r="J34" s="220"/>
      <c r="K34" s="220"/>
      <c r="L34" s="220"/>
      <c r="M34" s="220"/>
      <c r="N34" s="220"/>
      <c r="O34" s="6"/>
      <c r="P34" s="6"/>
      <c r="Q34" s="6"/>
      <c r="V34" s="8"/>
      <c r="X34" s="8">
        <v>21</v>
      </c>
      <c r="Y34" s="24"/>
    </row>
    <row r="35" spans="1:45">
      <c r="V35" s="8"/>
      <c r="X35" s="8">
        <v>22</v>
      </c>
      <c r="Y35" s="24"/>
    </row>
    <row r="36" spans="1:45">
      <c r="V36" s="8"/>
      <c r="X36" s="8">
        <v>23</v>
      </c>
      <c r="Y36" s="24"/>
    </row>
    <row r="37" spans="1:45">
      <c r="V37" s="8"/>
      <c r="X37" s="8">
        <v>24</v>
      </c>
      <c r="Y37" s="24"/>
    </row>
    <row r="38" spans="1:45">
      <c r="V38" s="8"/>
      <c r="X38" s="8">
        <v>25</v>
      </c>
      <c r="Y38" s="24"/>
    </row>
    <row r="39" spans="1:45">
      <c r="V39" s="8"/>
      <c r="X39" s="8">
        <v>26</v>
      </c>
      <c r="Y39" s="24"/>
    </row>
    <row r="40" spans="1:45">
      <c r="V40" s="8"/>
      <c r="X40" s="8">
        <v>27</v>
      </c>
      <c r="Y40" s="24"/>
    </row>
    <row r="41" spans="1:45">
      <c r="V41" s="8"/>
      <c r="X41" s="8">
        <v>28</v>
      </c>
      <c r="Y41" s="24"/>
    </row>
    <row r="42" spans="1:45">
      <c r="V42" s="8"/>
      <c r="X42" s="8">
        <v>29</v>
      </c>
      <c r="Y42" s="24"/>
    </row>
    <row r="43" spans="1:45">
      <c r="V43" s="8"/>
      <c r="X43" s="8">
        <v>30</v>
      </c>
      <c r="Y43" s="24"/>
    </row>
    <row r="44" spans="1:45">
      <c r="V44" s="8"/>
      <c r="X44" s="8">
        <v>31</v>
      </c>
      <c r="Y44" s="24"/>
    </row>
    <row r="45" spans="1:45">
      <c r="V45" s="8"/>
      <c r="Y45" s="24"/>
    </row>
    <row r="46" spans="1:45">
      <c r="V46" s="8"/>
      <c r="Y46" s="24"/>
    </row>
    <row r="47" spans="1:45">
      <c r="V47" s="8"/>
      <c r="Y47" s="24"/>
    </row>
    <row r="48" spans="1:45">
      <c r="V48" s="8"/>
      <c r="Y48" s="24"/>
    </row>
    <row r="49" spans="22:25">
      <c r="V49" s="8"/>
      <c r="Y49" s="24"/>
    </row>
    <row r="50" spans="22:25">
      <c r="V50" s="8"/>
      <c r="Y50" s="24"/>
    </row>
    <row r="51" spans="22:25">
      <c r="V51" s="8"/>
      <c r="Y51" s="24"/>
    </row>
    <row r="52" spans="22:25">
      <c r="V52" s="8"/>
      <c r="Y52" s="24"/>
    </row>
    <row r="53" spans="22:25">
      <c r="V53" s="8"/>
      <c r="Y53" s="24"/>
    </row>
    <row r="54" spans="22:25">
      <c r="V54" s="8"/>
      <c r="Y54" s="24"/>
    </row>
    <row r="55" spans="22:25">
      <c r="V55" s="8"/>
      <c r="Y55" s="24"/>
    </row>
    <row r="56" spans="22:25">
      <c r="V56" s="8"/>
      <c r="Y56" s="24"/>
    </row>
    <row r="57" spans="22:25">
      <c r="V57" s="8"/>
      <c r="Y57" s="24"/>
    </row>
    <row r="58" spans="22:25">
      <c r="V58" s="8"/>
      <c r="Y58" s="24"/>
    </row>
    <row r="59" spans="22:25">
      <c r="V59" s="8"/>
      <c r="Y59" s="24"/>
    </row>
    <row r="60" spans="22:25">
      <c r="V60" s="8"/>
      <c r="Y60" s="24"/>
    </row>
    <row r="61" spans="22:25">
      <c r="V61" s="8"/>
      <c r="Y61" s="24"/>
    </row>
    <row r="62" spans="22:25">
      <c r="V62" s="8"/>
      <c r="Y62" s="24"/>
    </row>
    <row r="63" spans="22:25">
      <c r="V63" s="8"/>
      <c r="Y63" s="24"/>
    </row>
    <row r="64" spans="22:25">
      <c r="V64" s="8"/>
      <c r="Y64" s="24"/>
    </row>
    <row r="65" spans="22:25">
      <c r="V65" s="8"/>
      <c r="Y65" s="24"/>
    </row>
    <row r="66" spans="22:25">
      <c r="V66" s="8"/>
      <c r="Y66" s="24"/>
    </row>
    <row r="67" spans="22:25">
      <c r="V67" s="8"/>
      <c r="Y67" s="24"/>
    </row>
    <row r="68" spans="22:25">
      <c r="V68" s="8"/>
      <c r="Y68" s="24"/>
    </row>
    <row r="69" spans="22:25">
      <c r="V69" s="8"/>
      <c r="Y69" s="24"/>
    </row>
    <row r="70" spans="22:25">
      <c r="V70" s="8"/>
      <c r="Y70" s="24"/>
    </row>
    <row r="71" spans="22:25">
      <c r="V71" s="8"/>
      <c r="Y71" s="24"/>
    </row>
    <row r="72" spans="22:25">
      <c r="V72" s="8"/>
      <c r="Y72" s="24"/>
    </row>
    <row r="73" spans="22:25">
      <c r="V73" s="8"/>
      <c r="Y73" s="24"/>
    </row>
    <row r="74" spans="22:25">
      <c r="V74" s="8"/>
      <c r="Y74" s="24"/>
    </row>
    <row r="75" spans="22:25">
      <c r="V75" s="8"/>
      <c r="Y75" s="24"/>
    </row>
    <row r="76" spans="22:25">
      <c r="V76" s="8"/>
      <c r="Y76" s="24"/>
    </row>
    <row r="77" spans="22:25">
      <c r="V77" s="8"/>
      <c r="Y77" s="24"/>
    </row>
    <row r="78" spans="22:25">
      <c r="V78" s="8"/>
      <c r="Y78" s="24"/>
    </row>
    <row r="79" spans="22:25">
      <c r="V79" s="8"/>
      <c r="Y79" s="24"/>
    </row>
    <row r="80" spans="22:25">
      <c r="V80" s="8"/>
      <c r="Y80" s="24"/>
    </row>
    <row r="81" spans="22:25">
      <c r="V81" s="8"/>
      <c r="Y81" s="24"/>
    </row>
    <row r="82" spans="22:25">
      <c r="V82" s="8"/>
      <c r="Y82" s="24"/>
    </row>
    <row r="83" spans="22:25">
      <c r="V83" s="8"/>
      <c r="Y83" s="24"/>
    </row>
    <row r="84" spans="22:25">
      <c r="V84" s="8"/>
      <c r="Y84" s="24"/>
    </row>
    <row r="85" spans="22:25">
      <c r="V85" s="8"/>
      <c r="Y85" s="24"/>
    </row>
    <row r="86" spans="22:25">
      <c r="V86" s="8"/>
      <c r="Y86" s="24"/>
    </row>
    <row r="87" spans="22:25">
      <c r="V87" s="8"/>
      <c r="Y87" s="24"/>
    </row>
    <row r="88" spans="22:25">
      <c r="V88" s="8"/>
      <c r="Y88" s="24"/>
    </row>
    <row r="89" spans="22:25">
      <c r="V89" s="8"/>
      <c r="Y89" s="24"/>
    </row>
    <row r="90" spans="22:25">
      <c r="V90" s="8"/>
      <c r="Y90" s="24"/>
    </row>
    <row r="91" spans="22:25">
      <c r="V91" s="8"/>
      <c r="Y91" s="24"/>
    </row>
    <row r="92" spans="22:25">
      <c r="V92" s="8"/>
      <c r="Y92" s="24"/>
    </row>
    <row r="93" spans="22:25">
      <c r="V93" s="8"/>
      <c r="Y93" s="24"/>
    </row>
    <row r="94" spans="22:25">
      <c r="V94" s="8"/>
      <c r="Y94" s="24"/>
    </row>
    <row r="95" spans="22:25">
      <c r="V95" s="8"/>
      <c r="Y95" s="24"/>
    </row>
    <row r="96" spans="22:25">
      <c r="V96" s="8"/>
      <c r="Y96" s="24"/>
    </row>
    <row r="97" spans="22:25">
      <c r="V97" s="8"/>
      <c r="Y97" s="24"/>
    </row>
    <row r="98" spans="22:25">
      <c r="V98" s="8"/>
      <c r="Y98" s="24"/>
    </row>
    <row r="99" spans="22:25">
      <c r="V99" s="8"/>
      <c r="Y99" s="24"/>
    </row>
    <row r="100" spans="22:25">
      <c r="V100" s="8"/>
      <c r="Y100" s="24"/>
    </row>
    <row r="101" spans="22:25">
      <c r="V101" s="8"/>
      <c r="Y101" s="24"/>
    </row>
    <row r="102" spans="22:25">
      <c r="V102" s="8"/>
      <c r="Y102" s="24"/>
    </row>
    <row r="103" spans="22:25">
      <c r="V103" s="8"/>
      <c r="Y103" s="24"/>
    </row>
    <row r="104" spans="22:25">
      <c r="V104" s="8"/>
      <c r="Y104" s="24"/>
    </row>
    <row r="105" spans="22:25">
      <c r="V105" s="8"/>
      <c r="Y105" s="24"/>
    </row>
    <row r="106" spans="22:25">
      <c r="V106" s="8"/>
      <c r="Y106" s="24"/>
    </row>
    <row r="107" spans="22:25">
      <c r="V107" s="8"/>
      <c r="Y107" s="24"/>
    </row>
    <row r="108" spans="22:25">
      <c r="V108" s="8"/>
      <c r="Y108" s="24"/>
    </row>
    <row r="109" spans="22:25">
      <c r="V109" s="8"/>
      <c r="Y109" s="24"/>
    </row>
    <row r="110" spans="22:25">
      <c r="V110" s="8"/>
      <c r="Y110" s="24"/>
    </row>
    <row r="111" spans="22:25">
      <c r="V111" s="8"/>
      <c r="Y111" s="24"/>
    </row>
    <row r="112" spans="22:25">
      <c r="V112" s="8"/>
      <c r="Y112" s="24"/>
    </row>
    <row r="113" spans="22:25">
      <c r="V113" s="8"/>
      <c r="Y113" s="24"/>
    </row>
    <row r="114" spans="22:25">
      <c r="V114" s="8"/>
      <c r="Y114" s="24"/>
    </row>
    <row r="115" spans="22:25">
      <c r="V115" s="8"/>
      <c r="Y115" s="24"/>
    </row>
    <row r="116" spans="22:25">
      <c r="V116" s="8"/>
      <c r="Y116" s="24"/>
    </row>
    <row r="117" spans="22:25">
      <c r="V117" s="8"/>
      <c r="Y117" s="24"/>
    </row>
    <row r="118" spans="22:25">
      <c r="V118" s="8"/>
      <c r="Y118" s="24"/>
    </row>
    <row r="119" spans="22:25">
      <c r="V119" s="8"/>
      <c r="Y119" s="24"/>
    </row>
    <row r="120" spans="22:25">
      <c r="V120" s="8"/>
      <c r="Y120" s="24"/>
    </row>
    <row r="121" spans="22:25">
      <c r="V121" s="8"/>
      <c r="Y121" s="24"/>
    </row>
    <row r="122" spans="22:25">
      <c r="V122" s="8"/>
      <c r="Y122" s="24"/>
    </row>
    <row r="123" spans="22:25">
      <c r="V123" s="8"/>
      <c r="Y123" s="24"/>
    </row>
    <row r="124" spans="22:25">
      <c r="V124" s="8"/>
      <c r="Y124" s="24"/>
    </row>
    <row r="125" spans="22:25">
      <c r="V125" s="8"/>
      <c r="Y125" s="24"/>
    </row>
    <row r="126" spans="22:25">
      <c r="V126" s="8"/>
      <c r="Y126" s="24"/>
    </row>
    <row r="127" spans="22:25">
      <c r="V127" s="8"/>
      <c r="Y127" s="24"/>
    </row>
    <row r="128" spans="22:25">
      <c r="V128" s="8"/>
      <c r="Y128" s="24"/>
    </row>
    <row r="129" spans="22:25">
      <c r="V129" s="8"/>
      <c r="Y129" s="24"/>
    </row>
    <row r="130" spans="22:25">
      <c r="V130" s="8"/>
      <c r="Y130" s="24"/>
    </row>
    <row r="131" spans="22:25">
      <c r="V131" s="8"/>
      <c r="Y131" s="24"/>
    </row>
    <row r="132" spans="22:25">
      <c r="V132" s="8"/>
      <c r="Y132" s="24"/>
    </row>
    <row r="133" spans="22:25">
      <c r="V133" s="8"/>
      <c r="Y133" s="24"/>
    </row>
    <row r="134" spans="22:25">
      <c r="V134" s="8"/>
      <c r="Y134" s="24"/>
    </row>
    <row r="135" spans="22:25">
      <c r="V135" s="8"/>
      <c r="Y135" s="24"/>
    </row>
    <row r="136" spans="22:25">
      <c r="V136" s="8"/>
      <c r="Y136" s="24"/>
    </row>
    <row r="137" spans="22:25">
      <c r="V137" s="8"/>
      <c r="Y137" s="24"/>
    </row>
    <row r="138" spans="22:25">
      <c r="V138" s="8"/>
      <c r="Y138" s="24"/>
    </row>
    <row r="139" spans="22:25">
      <c r="V139" s="8"/>
      <c r="Y139" s="24"/>
    </row>
    <row r="140" spans="22:25">
      <c r="V140" s="8"/>
      <c r="Y140" s="24"/>
    </row>
    <row r="141" spans="22:25">
      <c r="V141" s="8"/>
      <c r="Y141" s="24"/>
    </row>
    <row r="142" spans="22:25">
      <c r="V142" s="8"/>
      <c r="Y142" s="24"/>
    </row>
    <row r="143" spans="22:25">
      <c r="V143" s="8"/>
      <c r="Y143" s="24"/>
    </row>
    <row r="144" spans="22:25">
      <c r="V144" s="8"/>
      <c r="Y144" s="24"/>
    </row>
    <row r="145" spans="22:25">
      <c r="V145" s="8"/>
      <c r="Y145" s="24"/>
    </row>
    <row r="146" spans="22:25">
      <c r="V146" s="8"/>
      <c r="Y146" s="24"/>
    </row>
    <row r="147" spans="22:25">
      <c r="V147" s="8"/>
      <c r="Y147" s="24"/>
    </row>
    <row r="148" spans="22:25">
      <c r="V148" s="8"/>
      <c r="Y148" s="24"/>
    </row>
    <row r="149" spans="22:25">
      <c r="V149" s="8"/>
      <c r="Y149" s="24"/>
    </row>
    <row r="150" spans="22:25">
      <c r="V150" s="8"/>
      <c r="Y150" s="24"/>
    </row>
    <row r="151" spans="22:25">
      <c r="V151" s="8"/>
      <c r="Y151" s="24"/>
    </row>
    <row r="152" spans="22:25">
      <c r="V152" s="8"/>
      <c r="Y152" s="24"/>
    </row>
    <row r="153" spans="22:25">
      <c r="V153" s="8"/>
      <c r="Y153" s="24"/>
    </row>
    <row r="154" spans="22:25">
      <c r="V154" s="8"/>
      <c r="Y154" s="24"/>
    </row>
    <row r="155" spans="22:25">
      <c r="V155" s="8"/>
      <c r="Y155" s="24"/>
    </row>
    <row r="156" spans="22:25">
      <c r="V156" s="8"/>
      <c r="Y156" s="24"/>
    </row>
    <row r="157" spans="22:25">
      <c r="V157" s="8"/>
      <c r="Y157" s="24"/>
    </row>
    <row r="158" spans="22:25">
      <c r="V158" s="8"/>
      <c r="Y158" s="24"/>
    </row>
    <row r="159" spans="22:25">
      <c r="V159" s="8"/>
      <c r="Y159" s="24"/>
    </row>
    <row r="160" spans="22:25">
      <c r="V160" s="8"/>
      <c r="Y160" s="24"/>
    </row>
    <row r="161" spans="22:25">
      <c r="V161" s="8"/>
      <c r="Y161" s="24"/>
    </row>
    <row r="162" spans="22:25">
      <c r="V162" s="8"/>
      <c r="Y162" s="24"/>
    </row>
    <row r="163" spans="22:25">
      <c r="V163" s="8"/>
      <c r="Y163" s="24"/>
    </row>
    <row r="164" spans="22:25">
      <c r="V164" s="8"/>
      <c r="Y164" s="24"/>
    </row>
    <row r="165" spans="22:25">
      <c r="V165" s="8"/>
      <c r="Y165" s="24"/>
    </row>
    <row r="166" spans="22:25">
      <c r="V166" s="8"/>
      <c r="Y166" s="24"/>
    </row>
    <row r="167" spans="22:25">
      <c r="V167" s="8"/>
      <c r="Y167" s="24"/>
    </row>
    <row r="168" spans="22:25">
      <c r="V168" s="8"/>
      <c r="Y168" s="24"/>
    </row>
    <row r="169" spans="22:25">
      <c r="V169" s="8"/>
      <c r="Y169" s="24"/>
    </row>
    <row r="170" spans="22:25">
      <c r="V170" s="8"/>
      <c r="Y170" s="24"/>
    </row>
    <row r="171" spans="22:25">
      <c r="V171" s="8"/>
      <c r="Y171" s="24"/>
    </row>
    <row r="172" spans="22:25">
      <c r="V172" s="8"/>
      <c r="Y172" s="24"/>
    </row>
    <row r="173" spans="22:25">
      <c r="V173" s="8"/>
      <c r="Y173" s="24"/>
    </row>
    <row r="174" spans="22:25">
      <c r="V174" s="8"/>
      <c r="Y174" s="24"/>
    </row>
    <row r="175" spans="22:25">
      <c r="V175" s="8"/>
      <c r="Y175" s="24"/>
    </row>
    <row r="176" spans="22:25">
      <c r="V176" s="8"/>
      <c r="Y176" s="24"/>
    </row>
    <row r="177" spans="22:25">
      <c r="V177" s="8"/>
      <c r="Y177" s="24"/>
    </row>
    <row r="178" spans="22:25">
      <c r="V178" s="8"/>
      <c r="Y178" s="24"/>
    </row>
    <row r="179" spans="22:25">
      <c r="V179" s="8"/>
      <c r="Y179" s="24"/>
    </row>
    <row r="180" spans="22:25">
      <c r="V180" s="8"/>
      <c r="Y180" s="24"/>
    </row>
    <row r="181" spans="22:25">
      <c r="V181" s="8"/>
      <c r="Y181" s="24"/>
    </row>
    <row r="182" spans="22:25">
      <c r="V182" s="8"/>
      <c r="Y182" s="24"/>
    </row>
    <row r="183" spans="22:25">
      <c r="V183" s="8"/>
      <c r="Y183" s="24"/>
    </row>
    <row r="184" spans="22:25">
      <c r="V184" s="8"/>
      <c r="Y184" s="24"/>
    </row>
    <row r="185" spans="22:25">
      <c r="V185" s="8"/>
      <c r="Y185" s="24"/>
    </row>
    <row r="186" spans="22:25">
      <c r="V186" s="8"/>
      <c r="Y186" s="24"/>
    </row>
    <row r="187" spans="22:25">
      <c r="V187" s="8"/>
      <c r="Y187" s="24"/>
    </row>
    <row r="188" spans="22:25">
      <c r="V188" s="8"/>
      <c r="Y188" s="24"/>
    </row>
    <row r="189" spans="22:25">
      <c r="V189" s="8"/>
      <c r="Y189" s="24"/>
    </row>
    <row r="190" spans="22:25">
      <c r="V190" s="8"/>
      <c r="Y190" s="24"/>
    </row>
    <row r="191" spans="22:25">
      <c r="V191" s="8"/>
      <c r="Y191" s="24"/>
    </row>
    <row r="192" spans="22:25">
      <c r="V192" s="8"/>
      <c r="Y192" s="24"/>
    </row>
    <row r="193" spans="22:25">
      <c r="V193" s="8"/>
      <c r="Y193" s="24"/>
    </row>
    <row r="194" spans="22:25">
      <c r="V194" s="8"/>
      <c r="Y194" s="24"/>
    </row>
    <row r="195" spans="22:25">
      <c r="V195" s="8"/>
      <c r="Y195" s="24"/>
    </row>
    <row r="196" spans="22:25">
      <c r="V196" s="8"/>
      <c r="Y196" s="24"/>
    </row>
    <row r="197" spans="22:25">
      <c r="V197" s="8"/>
      <c r="Y197" s="24"/>
    </row>
    <row r="198" spans="22:25">
      <c r="V198" s="8"/>
      <c r="Y198" s="24"/>
    </row>
    <row r="199" spans="22:25">
      <c r="V199" s="8"/>
      <c r="Y199" s="24"/>
    </row>
    <row r="200" spans="22:25">
      <c r="V200" s="8"/>
      <c r="Y200" s="24"/>
    </row>
    <row r="201" spans="22:25">
      <c r="V201" s="8"/>
      <c r="Y201" s="24"/>
    </row>
    <row r="202" spans="22:25">
      <c r="V202" s="8"/>
      <c r="Y202" s="24"/>
    </row>
    <row r="203" spans="22:25">
      <c r="V203" s="8"/>
      <c r="Y203" s="24"/>
    </row>
    <row r="204" spans="22:25">
      <c r="V204" s="8"/>
      <c r="Y204" s="24"/>
    </row>
    <row r="205" spans="22:25">
      <c r="V205" s="8"/>
      <c r="Y205" s="24"/>
    </row>
    <row r="206" spans="22:25">
      <c r="V206" s="8"/>
      <c r="Y206" s="24"/>
    </row>
    <row r="207" spans="22:25">
      <c r="V207" s="8"/>
      <c r="Y207" s="24"/>
    </row>
    <row r="208" spans="22:25">
      <c r="V208" s="8"/>
      <c r="Y208" s="24"/>
    </row>
    <row r="209" spans="22:25">
      <c r="V209" s="8"/>
      <c r="Y209" s="24"/>
    </row>
    <row r="210" spans="22:25">
      <c r="V210" s="8"/>
      <c r="Y210" s="24"/>
    </row>
    <row r="211" spans="22:25">
      <c r="V211" s="8"/>
      <c r="Y211" s="24"/>
    </row>
    <row r="212" spans="22:25">
      <c r="V212" s="8"/>
      <c r="Y212" s="24"/>
    </row>
    <row r="213" spans="22:25">
      <c r="V213" s="8"/>
      <c r="Y213" s="24"/>
    </row>
    <row r="214" spans="22:25">
      <c r="V214" s="8"/>
      <c r="Y214" s="24"/>
    </row>
    <row r="215" spans="22:25">
      <c r="V215" s="8"/>
      <c r="Y215" s="24"/>
    </row>
    <row r="216" spans="22:25">
      <c r="V216" s="8"/>
      <c r="Y216" s="24"/>
    </row>
    <row r="217" spans="22:25">
      <c r="V217" s="8"/>
      <c r="Y217" s="24"/>
    </row>
    <row r="218" spans="22:25">
      <c r="V218" s="8"/>
      <c r="Y218" s="24"/>
    </row>
    <row r="219" spans="22:25">
      <c r="V219" s="8"/>
      <c r="Y219" s="24"/>
    </row>
    <row r="220" spans="22:25">
      <c r="V220" s="8"/>
      <c r="Y220" s="24"/>
    </row>
    <row r="221" spans="22:25">
      <c r="V221" s="8"/>
      <c r="Y221" s="24"/>
    </row>
    <row r="222" spans="22:25">
      <c r="V222" s="8"/>
      <c r="Y222" s="24"/>
    </row>
    <row r="223" spans="22:25">
      <c r="V223" s="8"/>
      <c r="Y223" s="24"/>
    </row>
    <row r="224" spans="22:25">
      <c r="V224" s="8"/>
      <c r="Y224" s="24"/>
    </row>
  </sheetData>
  <sheetProtection algorithmName="SHA-512" hashValue="oUTSVA7LxcYEwyJ2FlHww69VH9Hf2jtxyhHHPAX0kdYGaT543xG8pPDoTZw5viNIl/kMqxFHxweSGDLCP80TvQ==" saltValue="nNpcrAMKTrITV38ascAMUw==" spinCount="100000" sheet="1" objects="1" scenarios="1" selectLockedCells="1"/>
  <mergeCells count="38">
    <mergeCell ref="A34:N34"/>
    <mergeCell ref="E7:F7"/>
    <mergeCell ref="I7:N7"/>
    <mergeCell ref="B7:C7"/>
    <mergeCell ref="B8:C8"/>
    <mergeCell ref="K12:L12"/>
    <mergeCell ref="M12:N13"/>
    <mergeCell ref="E8:F8"/>
    <mergeCell ref="I8:N8"/>
    <mergeCell ref="AA11:AA13"/>
    <mergeCell ref="A9:D9"/>
    <mergeCell ref="A11:A13"/>
    <mergeCell ref="B11:B13"/>
    <mergeCell ref="C11:F11"/>
    <mergeCell ref="C12:C13"/>
    <mergeCell ref="D12:D13"/>
    <mergeCell ref="E12:E13"/>
    <mergeCell ref="F12:F13"/>
    <mergeCell ref="G11:N11"/>
    <mergeCell ref="I12:J13"/>
    <mergeCell ref="G12:H12"/>
    <mergeCell ref="E9:F9"/>
    <mergeCell ref="I9:N9"/>
    <mergeCell ref="R1:T1"/>
    <mergeCell ref="E3:F3"/>
    <mergeCell ref="E4:F4"/>
    <mergeCell ref="E5:F5"/>
    <mergeCell ref="E6:F6"/>
    <mergeCell ref="I3:N3"/>
    <mergeCell ref="I4:N4"/>
    <mergeCell ref="I5:N5"/>
    <mergeCell ref="I6:N6"/>
    <mergeCell ref="A1:N1"/>
    <mergeCell ref="E2:F2"/>
    <mergeCell ref="B3:C3"/>
    <mergeCell ref="B4:C4"/>
    <mergeCell ref="B5:C5"/>
    <mergeCell ref="B6:C6"/>
  </mergeCells>
  <phoneticPr fontId="3"/>
  <dataValidations count="8">
    <dataValidation type="list" allowBlank="1" showInputMessage="1" showErrorMessage="1" sqref="C14:C33" xr:uid="{00000000-0002-0000-0000-000000000000}">
      <formula1>"11.60,11.28,11.20,10.96,10.80,10.48,10.24,10.00"</formula1>
    </dataValidation>
    <dataValidation type="list" showInputMessage="1" showErrorMessage="1" sqref="F14:F33" xr:uid="{00000000-0002-0000-0000-000002000000}">
      <formula1>"非該当,１,２,３,４,５,６"</formula1>
    </dataValidation>
    <dataValidation type="list" showInputMessage="1" showErrorMessage="1" sqref="E14:E33" xr:uid="{00000000-0002-0000-0000-000003000000}">
      <formula1>"４人以下,５人,６人"</formula1>
    </dataValidation>
    <dataValidation type="list" allowBlank="1" showInputMessage="1" showErrorMessage="1" sqref="G7:H7 O7:P7" xr:uid="{00000000-0002-0000-0000-000004000000}">
      <formula1>"普通,当座"</formula1>
    </dataValidation>
    <dataValidation type="list" allowBlank="1" showInputMessage="1" showErrorMessage="1" sqref="G14:H33 K14:L33" xr:uid="{00000000-0002-0000-0000-000005000000}">
      <formula1>$V$14:$V$15</formula1>
    </dataValidation>
    <dataValidation type="list" allowBlank="1" showInputMessage="1" showErrorMessage="1" sqref="M14:M33 I14:I33" xr:uid="{00000000-0002-0000-0000-000006000000}">
      <formula1>$W$14:$W$25</formula1>
    </dataValidation>
    <dataValidation type="list" allowBlank="1" showInputMessage="1" showErrorMessage="1" sqref="N14:N33 J14:J33" xr:uid="{00000000-0002-0000-0000-000007000000}">
      <formula1>$X$14:$X$44</formula1>
    </dataValidation>
    <dataValidation type="list" allowBlank="1" showInputMessage="1" showErrorMessage="1" sqref="D14:D33" xr:uid="{0BBB0552-700F-4E22-98F2-91F7EE42FEBE}">
      <formula1>"12:1,30:1,加算なし"</formula1>
    </dataValidation>
  </dataValidations>
  <printOptions horizontalCentered="1"/>
  <pageMargins left="0.39370078740157483" right="0.39370078740157483" top="0.39370078740157483" bottom="0.7480314960629921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2D0B-5094-49BB-AE58-EDEBFC8A42E3}">
  <sheetPr codeName="Sheet3">
    <tabColor rgb="FF00B050"/>
    <pageSetUpPr fitToPage="1"/>
  </sheetPr>
  <dimension ref="B1:Q489"/>
  <sheetViews>
    <sheetView tabSelected="1" view="pageBreakPreview" topLeftCell="A143" zoomScale="70" zoomScaleNormal="70" zoomScaleSheetLayoutView="70" zoomScalePageLayoutView="60" workbookViewId="0">
      <selection activeCell="N460" sqref="N460"/>
    </sheetView>
  </sheetViews>
  <sheetFormatPr defaultColWidth="9" defaultRowHeight="13.5"/>
  <cols>
    <col min="1" max="1" width="5.25" style="88" customWidth="1"/>
    <col min="2" max="2" width="9" style="86"/>
    <col min="3" max="3" width="9" style="88"/>
    <col min="4" max="4" width="9.5" style="86" customWidth="1"/>
    <col min="5" max="6" width="9" style="88"/>
    <col min="7" max="7" width="10.5" style="88" customWidth="1"/>
    <col min="8" max="8" width="11.25" style="88" customWidth="1"/>
    <col min="9" max="9" width="10.625" style="88" customWidth="1"/>
    <col min="10" max="14" width="9" style="88"/>
    <col min="15" max="15" width="9" style="122"/>
    <col min="16" max="16" width="11.5" style="86" bestFit="1" customWidth="1"/>
    <col min="17" max="17" width="14" style="88" customWidth="1"/>
    <col min="18" max="16384" width="9" style="88"/>
  </cols>
  <sheetData>
    <row r="1" spans="2:17" ht="21.75" customHeight="1">
      <c r="B1" s="224" t="s">
        <v>222</v>
      </c>
      <c r="C1" s="224"/>
      <c r="D1" s="125"/>
      <c r="E1" s="85"/>
      <c r="F1" s="86"/>
      <c r="G1" s="87" t="s">
        <v>223</v>
      </c>
      <c r="H1" s="126"/>
      <c r="O1" s="225" t="s">
        <v>280</v>
      </c>
      <c r="P1" s="226"/>
      <c r="Q1" s="89">
        <f>SUBTOTAL(9,Q6:Q17)</f>
        <v>0</v>
      </c>
    </row>
    <row r="2" spans="2:17" ht="21.75" customHeight="1" thickBot="1">
      <c r="B2" s="224" t="s">
        <v>224</v>
      </c>
      <c r="C2" s="224"/>
      <c r="D2" s="125"/>
      <c r="G2" s="91" t="s">
        <v>225</v>
      </c>
      <c r="H2" s="127"/>
      <c r="O2" s="227" t="s">
        <v>226</v>
      </c>
      <c r="P2" s="227"/>
      <c r="Q2" s="92">
        <f>SUBTOTAL(9,P6:P17)</f>
        <v>0</v>
      </c>
    </row>
    <row r="3" spans="2:17" ht="21.75" customHeight="1" thickTop="1" thickBot="1">
      <c r="B3" s="85"/>
      <c r="C3" s="85"/>
      <c r="D3" s="93"/>
      <c r="G3" s="91"/>
      <c r="H3" s="91"/>
      <c r="I3" s="91"/>
      <c r="J3" s="91"/>
      <c r="K3" s="91"/>
      <c r="O3" s="223" t="s">
        <v>281</v>
      </c>
      <c r="P3" s="223"/>
      <c r="Q3" s="94">
        <f>Q2-Q1</f>
        <v>0</v>
      </c>
    </row>
    <row r="4" spans="2:17" ht="8.25" customHeight="1" thickTop="1">
      <c r="B4" s="85"/>
      <c r="C4" s="85"/>
      <c r="D4" s="90"/>
      <c r="G4" s="91"/>
      <c r="H4" s="91"/>
      <c r="I4" s="91"/>
      <c r="J4" s="91"/>
      <c r="K4" s="91"/>
      <c r="M4" s="95"/>
      <c r="O4" s="118"/>
      <c r="P4" s="119"/>
      <c r="Q4" s="96"/>
    </row>
    <row r="5" spans="2:17" s="99" customFormat="1" ht="42" customHeight="1">
      <c r="B5" s="97" t="s">
        <v>227</v>
      </c>
      <c r="C5" s="116" t="s">
        <v>266</v>
      </c>
      <c r="D5" s="97" t="s">
        <v>228</v>
      </c>
      <c r="E5" s="98" t="s">
        <v>229</v>
      </c>
      <c r="F5" s="97" t="s">
        <v>230</v>
      </c>
      <c r="G5" s="114" t="s">
        <v>231</v>
      </c>
      <c r="H5" s="123" t="s">
        <v>282</v>
      </c>
      <c r="I5" s="114" t="s">
        <v>232</v>
      </c>
      <c r="J5" s="114" t="s">
        <v>233</v>
      </c>
      <c r="K5" s="114" t="s">
        <v>234</v>
      </c>
      <c r="L5" s="114" t="s">
        <v>235</v>
      </c>
      <c r="M5" s="98" t="s">
        <v>236</v>
      </c>
      <c r="N5" s="98" t="s">
        <v>237</v>
      </c>
      <c r="O5" s="120" t="s">
        <v>238</v>
      </c>
      <c r="P5" s="121" t="s">
        <v>239</v>
      </c>
      <c r="Q5" s="98" t="s">
        <v>240</v>
      </c>
    </row>
    <row r="6" spans="2:17" ht="22.5" customHeight="1">
      <c r="B6" s="100" t="s">
        <v>241</v>
      </c>
      <c r="C6" s="138"/>
      <c r="D6" s="138"/>
      <c r="E6" s="138"/>
      <c r="F6" s="128"/>
      <c r="G6" s="129"/>
      <c r="H6" s="129"/>
      <c r="I6" s="129"/>
      <c r="J6" s="129"/>
      <c r="K6" s="129"/>
      <c r="L6" s="129"/>
      <c r="M6" s="101">
        <f t="shared" ref="M6:M17" si="0">SUM(G6:L6)</f>
        <v>0</v>
      </c>
      <c r="N6" s="138"/>
      <c r="O6" s="102">
        <f>ROUNDDOWN(M6*N6,0)</f>
        <v>0</v>
      </c>
      <c r="P6" s="102" t="str">
        <f>IF(O6=0,"",VLOOKUP(C6&amp;D6&amp;E6,'(資料）基準単価表'!$I:$J,2,0))</f>
        <v/>
      </c>
      <c r="Q6" s="115">
        <f t="shared" ref="Q6:Q17" si="1">MIN(O6,P6)</f>
        <v>0</v>
      </c>
    </row>
    <row r="7" spans="2:17" ht="22.5" customHeight="1">
      <c r="B7" s="100" t="s">
        <v>242</v>
      </c>
      <c r="C7" s="138"/>
      <c r="D7" s="138"/>
      <c r="E7" s="138"/>
      <c r="F7" s="128"/>
      <c r="G7" s="129"/>
      <c r="H7" s="129"/>
      <c r="I7" s="129"/>
      <c r="J7" s="129"/>
      <c r="K7" s="129"/>
      <c r="L7" s="129"/>
      <c r="M7" s="101">
        <f t="shared" si="0"/>
        <v>0</v>
      </c>
      <c r="N7" s="138"/>
      <c r="O7" s="102">
        <f t="shared" ref="O7:O17" si="2">ROUNDDOWN(M7*N7,0)</f>
        <v>0</v>
      </c>
      <c r="P7" s="102" t="str">
        <f>IF(O7=0,"",VLOOKUP(C7&amp;D7&amp;E7,'(資料）基準単価表'!$I:$J,2,0))</f>
        <v/>
      </c>
      <c r="Q7" s="115">
        <f t="shared" si="1"/>
        <v>0</v>
      </c>
    </row>
    <row r="8" spans="2:17" ht="22.5" customHeight="1">
      <c r="B8" s="100" t="s">
        <v>243</v>
      </c>
      <c r="C8" s="138"/>
      <c r="D8" s="138"/>
      <c r="E8" s="138"/>
      <c r="F8" s="128"/>
      <c r="G8" s="129"/>
      <c r="H8" s="129"/>
      <c r="I8" s="129"/>
      <c r="J8" s="129"/>
      <c r="K8" s="129"/>
      <c r="L8" s="129"/>
      <c r="M8" s="101">
        <f t="shared" si="0"/>
        <v>0</v>
      </c>
      <c r="N8" s="138"/>
      <c r="O8" s="102">
        <f t="shared" si="2"/>
        <v>0</v>
      </c>
      <c r="P8" s="102" t="str">
        <f>IF(O8=0,"",VLOOKUP(C8&amp;D8&amp;E8,'(資料）基準単価表'!$I:$J,2,0))</f>
        <v/>
      </c>
      <c r="Q8" s="115">
        <f t="shared" si="1"/>
        <v>0</v>
      </c>
    </row>
    <row r="9" spans="2:17" ht="22.5" customHeight="1">
      <c r="B9" s="100" t="s">
        <v>244</v>
      </c>
      <c r="C9" s="138"/>
      <c r="D9" s="138"/>
      <c r="E9" s="138"/>
      <c r="F9" s="128"/>
      <c r="G9" s="129"/>
      <c r="H9" s="129"/>
      <c r="I9" s="129"/>
      <c r="J9" s="129"/>
      <c r="K9" s="129"/>
      <c r="L9" s="129"/>
      <c r="M9" s="101">
        <f t="shared" si="0"/>
        <v>0</v>
      </c>
      <c r="N9" s="138"/>
      <c r="O9" s="102">
        <f t="shared" si="2"/>
        <v>0</v>
      </c>
      <c r="P9" s="102" t="str">
        <f>IF(O9=0,"",VLOOKUP(C9&amp;D9&amp;E9,'(資料）基準単価表'!$I:$J,2,0))</f>
        <v/>
      </c>
      <c r="Q9" s="115">
        <f t="shared" si="1"/>
        <v>0</v>
      </c>
    </row>
    <row r="10" spans="2:17" ht="22.5" customHeight="1">
      <c r="B10" s="100" t="s">
        <v>245</v>
      </c>
      <c r="C10" s="138"/>
      <c r="D10" s="138"/>
      <c r="E10" s="138"/>
      <c r="F10" s="128"/>
      <c r="G10" s="129"/>
      <c r="H10" s="129"/>
      <c r="I10" s="129"/>
      <c r="J10" s="129"/>
      <c r="K10" s="129"/>
      <c r="L10" s="129"/>
      <c r="M10" s="101">
        <f t="shared" si="0"/>
        <v>0</v>
      </c>
      <c r="N10" s="138"/>
      <c r="O10" s="102">
        <f t="shared" si="2"/>
        <v>0</v>
      </c>
      <c r="P10" s="102" t="str">
        <f>IF(O10=0,"",VLOOKUP(C10&amp;D10&amp;E10,'(資料）基準単価表'!$I:$J,2,0))</f>
        <v/>
      </c>
      <c r="Q10" s="115">
        <f t="shared" si="1"/>
        <v>0</v>
      </c>
    </row>
    <row r="11" spans="2:17" ht="22.5" customHeight="1">
      <c r="B11" s="100" t="s">
        <v>246</v>
      </c>
      <c r="C11" s="138"/>
      <c r="D11" s="138"/>
      <c r="E11" s="138"/>
      <c r="F11" s="128"/>
      <c r="G11" s="129"/>
      <c r="H11" s="129"/>
      <c r="I11" s="129"/>
      <c r="J11" s="129"/>
      <c r="K11" s="129"/>
      <c r="L11" s="129"/>
      <c r="M11" s="101">
        <f t="shared" si="0"/>
        <v>0</v>
      </c>
      <c r="N11" s="138"/>
      <c r="O11" s="102">
        <f t="shared" si="2"/>
        <v>0</v>
      </c>
      <c r="P11" s="102" t="str">
        <f>IF(O11=0,"",VLOOKUP(C11&amp;D11&amp;E11,'(資料）基準単価表'!$I:$J,2,0))</f>
        <v/>
      </c>
      <c r="Q11" s="115">
        <f t="shared" si="1"/>
        <v>0</v>
      </c>
    </row>
    <row r="12" spans="2:17" ht="22.5" customHeight="1">
      <c r="B12" s="100" t="s">
        <v>247</v>
      </c>
      <c r="C12" s="138"/>
      <c r="D12" s="138"/>
      <c r="E12" s="138"/>
      <c r="F12" s="128"/>
      <c r="G12" s="129"/>
      <c r="H12" s="129"/>
      <c r="I12" s="129"/>
      <c r="J12" s="129"/>
      <c r="K12" s="129"/>
      <c r="L12" s="129"/>
      <c r="M12" s="101">
        <f t="shared" si="0"/>
        <v>0</v>
      </c>
      <c r="N12" s="138"/>
      <c r="O12" s="102">
        <f t="shared" si="2"/>
        <v>0</v>
      </c>
      <c r="P12" s="102" t="str">
        <f>IF(O12=0,"",VLOOKUP(C12&amp;D12&amp;E12,'(資料）基準単価表'!$I:$J,2,0))</f>
        <v/>
      </c>
      <c r="Q12" s="115">
        <f t="shared" si="1"/>
        <v>0</v>
      </c>
    </row>
    <row r="13" spans="2:17" ht="22.5" customHeight="1">
      <c r="B13" s="100" t="s">
        <v>248</v>
      </c>
      <c r="C13" s="138"/>
      <c r="D13" s="138"/>
      <c r="E13" s="138"/>
      <c r="F13" s="128"/>
      <c r="G13" s="129"/>
      <c r="H13" s="129"/>
      <c r="I13" s="129"/>
      <c r="J13" s="129"/>
      <c r="K13" s="129"/>
      <c r="L13" s="129"/>
      <c r="M13" s="101">
        <f t="shared" si="0"/>
        <v>0</v>
      </c>
      <c r="N13" s="138"/>
      <c r="O13" s="102">
        <f t="shared" si="2"/>
        <v>0</v>
      </c>
      <c r="P13" s="102" t="str">
        <f>IF(O13=0,"",VLOOKUP(C13&amp;D13&amp;E13,'(資料）基準単価表'!$I:$J,2,0))</f>
        <v/>
      </c>
      <c r="Q13" s="115">
        <f t="shared" si="1"/>
        <v>0</v>
      </c>
    </row>
    <row r="14" spans="2:17" ht="22.5" customHeight="1">
      <c r="B14" s="100" t="s">
        <v>249</v>
      </c>
      <c r="C14" s="138"/>
      <c r="D14" s="138"/>
      <c r="E14" s="138"/>
      <c r="F14" s="128"/>
      <c r="G14" s="129"/>
      <c r="H14" s="129"/>
      <c r="I14" s="129"/>
      <c r="J14" s="129"/>
      <c r="K14" s="129"/>
      <c r="L14" s="129"/>
      <c r="M14" s="101">
        <f t="shared" si="0"/>
        <v>0</v>
      </c>
      <c r="N14" s="138"/>
      <c r="O14" s="102">
        <f t="shared" si="2"/>
        <v>0</v>
      </c>
      <c r="P14" s="102" t="str">
        <f>IF(O14=0,"",VLOOKUP(C14&amp;D14&amp;E14,'(資料）基準単価表'!$I:$J,2,0))</f>
        <v/>
      </c>
      <c r="Q14" s="115">
        <f t="shared" si="1"/>
        <v>0</v>
      </c>
    </row>
    <row r="15" spans="2:17" ht="22.5" customHeight="1">
      <c r="B15" s="100" t="s">
        <v>250</v>
      </c>
      <c r="C15" s="138"/>
      <c r="D15" s="138"/>
      <c r="E15" s="138"/>
      <c r="F15" s="128"/>
      <c r="G15" s="129"/>
      <c r="H15" s="129"/>
      <c r="I15" s="129"/>
      <c r="J15" s="129"/>
      <c r="K15" s="129"/>
      <c r="L15" s="129"/>
      <c r="M15" s="101">
        <f t="shared" si="0"/>
        <v>0</v>
      </c>
      <c r="N15" s="138"/>
      <c r="O15" s="102">
        <f t="shared" si="2"/>
        <v>0</v>
      </c>
      <c r="P15" s="102" t="str">
        <f>IF(O15=0,"",VLOOKUP(C15&amp;D15&amp;E15,'(資料）基準単価表'!$I:$J,2,0))</f>
        <v/>
      </c>
      <c r="Q15" s="115">
        <f t="shared" si="1"/>
        <v>0</v>
      </c>
    </row>
    <row r="16" spans="2:17" ht="22.5" customHeight="1">
      <c r="B16" s="100" t="s">
        <v>251</v>
      </c>
      <c r="C16" s="138"/>
      <c r="D16" s="138"/>
      <c r="E16" s="138"/>
      <c r="F16" s="128"/>
      <c r="G16" s="129"/>
      <c r="H16" s="129"/>
      <c r="I16" s="129"/>
      <c r="J16" s="129"/>
      <c r="K16" s="129"/>
      <c r="L16" s="129"/>
      <c r="M16" s="101">
        <f t="shared" si="0"/>
        <v>0</v>
      </c>
      <c r="N16" s="138"/>
      <c r="O16" s="102">
        <f t="shared" si="2"/>
        <v>0</v>
      </c>
      <c r="P16" s="102" t="str">
        <f>IF(O16=0,"",VLOOKUP(C16&amp;D16&amp;E16,'(資料）基準単価表'!$I:$J,2,0))</f>
        <v/>
      </c>
      <c r="Q16" s="115">
        <f t="shared" si="1"/>
        <v>0</v>
      </c>
    </row>
    <row r="17" spans="2:17" ht="22.5" customHeight="1">
      <c r="B17" s="100" t="s">
        <v>252</v>
      </c>
      <c r="C17" s="138"/>
      <c r="D17" s="138"/>
      <c r="E17" s="138"/>
      <c r="F17" s="128"/>
      <c r="G17" s="129"/>
      <c r="H17" s="129"/>
      <c r="I17" s="129"/>
      <c r="J17" s="129"/>
      <c r="K17" s="129"/>
      <c r="L17" s="129"/>
      <c r="M17" s="101">
        <f t="shared" si="0"/>
        <v>0</v>
      </c>
      <c r="N17" s="138"/>
      <c r="O17" s="102">
        <f t="shared" si="2"/>
        <v>0</v>
      </c>
      <c r="P17" s="102" t="str">
        <f>IF(O17=0,"",VLOOKUP(C17&amp;D17&amp;E17,'(資料）基準単価表'!$I:$J,2,0))</f>
        <v/>
      </c>
      <c r="Q17" s="115">
        <f t="shared" si="1"/>
        <v>0</v>
      </c>
    </row>
    <row r="19" spans="2:17" ht="21.75" customHeight="1">
      <c r="B19" s="224" t="s">
        <v>222</v>
      </c>
      <c r="C19" s="224"/>
      <c r="D19" s="125"/>
      <c r="E19" s="85"/>
      <c r="F19" s="86"/>
      <c r="G19" s="87" t="s">
        <v>223</v>
      </c>
      <c r="H19" s="126"/>
      <c r="O19" s="225" t="s">
        <v>280</v>
      </c>
      <c r="P19" s="226"/>
      <c r="Q19" s="89">
        <f>SUBTOTAL(9,Q24:Q35)</f>
        <v>0</v>
      </c>
    </row>
    <row r="20" spans="2:17" ht="21.75" customHeight="1" thickBot="1">
      <c r="B20" s="224" t="s">
        <v>224</v>
      </c>
      <c r="C20" s="224"/>
      <c r="D20" s="125"/>
      <c r="G20" s="91" t="s">
        <v>225</v>
      </c>
      <c r="H20" s="127"/>
      <c r="O20" s="227" t="s">
        <v>226</v>
      </c>
      <c r="P20" s="227"/>
      <c r="Q20" s="92">
        <f>SUBTOTAL(9,P24:P35)</f>
        <v>0</v>
      </c>
    </row>
    <row r="21" spans="2:17" ht="21.75" customHeight="1" thickTop="1" thickBot="1">
      <c r="B21" s="85"/>
      <c r="C21" s="85"/>
      <c r="D21" s="93"/>
      <c r="G21" s="91"/>
      <c r="H21" s="91"/>
      <c r="I21" s="91"/>
      <c r="J21" s="91"/>
      <c r="K21" s="91"/>
      <c r="O21" s="223" t="s">
        <v>281</v>
      </c>
      <c r="P21" s="223"/>
      <c r="Q21" s="94">
        <f>Q20-Q19</f>
        <v>0</v>
      </c>
    </row>
    <row r="22" spans="2:17" ht="8.25" customHeight="1" thickTop="1">
      <c r="B22" s="85"/>
      <c r="C22" s="85"/>
      <c r="D22" s="90"/>
      <c r="G22" s="91"/>
      <c r="H22" s="91"/>
      <c r="I22" s="91"/>
      <c r="J22" s="91"/>
      <c r="K22" s="91"/>
      <c r="M22" s="95"/>
      <c r="O22" s="118"/>
      <c r="P22" s="119"/>
      <c r="Q22" s="96"/>
    </row>
    <row r="23" spans="2:17" s="99" customFormat="1" ht="42" customHeight="1">
      <c r="B23" s="97" t="s">
        <v>227</v>
      </c>
      <c r="C23" s="116" t="s">
        <v>266</v>
      </c>
      <c r="D23" s="97" t="s">
        <v>228</v>
      </c>
      <c r="E23" s="98" t="s">
        <v>229</v>
      </c>
      <c r="F23" s="97" t="s">
        <v>230</v>
      </c>
      <c r="G23" s="114" t="s">
        <v>231</v>
      </c>
      <c r="H23" s="123" t="s">
        <v>282</v>
      </c>
      <c r="I23" s="114" t="s">
        <v>232</v>
      </c>
      <c r="J23" s="114" t="s">
        <v>233</v>
      </c>
      <c r="K23" s="114" t="s">
        <v>234</v>
      </c>
      <c r="L23" s="114" t="s">
        <v>235</v>
      </c>
      <c r="M23" s="98" t="s">
        <v>236</v>
      </c>
      <c r="N23" s="98" t="s">
        <v>237</v>
      </c>
      <c r="O23" s="120" t="s">
        <v>238</v>
      </c>
      <c r="P23" s="136" t="s">
        <v>239</v>
      </c>
      <c r="Q23" s="98" t="s">
        <v>240</v>
      </c>
    </row>
    <row r="24" spans="2:17" ht="22.5" customHeight="1">
      <c r="B24" s="100" t="s">
        <v>241</v>
      </c>
      <c r="C24" s="138"/>
      <c r="D24" s="138"/>
      <c r="E24" s="138"/>
      <c r="F24" s="128"/>
      <c r="G24" s="129"/>
      <c r="H24" s="129"/>
      <c r="I24" s="129"/>
      <c r="J24" s="129"/>
      <c r="K24" s="129"/>
      <c r="L24" s="129"/>
      <c r="M24" s="101">
        <f t="shared" ref="M24:M35" si="3">SUM(G24:L24)</f>
        <v>0</v>
      </c>
      <c r="N24" s="138"/>
      <c r="O24" s="102">
        <f>ROUNDDOWN(M24*N24,0)</f>
        <v>0</v>
      </c>
      <c r="P24" s="102" t="str">
        <f>IF(O24=0,"",VLOOKUP(C24&amp;D24&amp;E24,'(資料）基準単価表'!$I:$J,2,0))</f>
        <v/>
      </c>
      <c r="Q24" s="115">
        <f t="shared" ref="Q24:Q35" si="4">MIN(O24,P24)</f>
        <v>0</v>
      </c>
    </row>
    <row r="25" spans="2:17" ht="22.5" customHeight="1">
      <c r="B25" s="100" t="s">
        <v>242</v>
      </c>
      <c r="C25" s="138"/>
      <c r="D25" s="138"/>
      <c r="E25" s="138"/>
      <c r="F25" s="128"/>
      <c r="G25" s="129"/>
      <c r="H25" s="129"/>
      <c r="I25" s="129"/>
      <c r="J25" s="129"/>
      <c r="K25" s="129"/>
      <c r="L25" s="129"/>
      <c r="M25" s="101">
        <f t="shared" si="3"/>
        <v>0</v>
      </c>
      <c r="N25" s="138"/>
      <c r="O25" s="102">
        <f t="shared" ref="O25:O35" si="5">ROUNDDOWN(M25*N25,0)</f>
        <v>0</v>
      </c>
      <c r="P25" s="102" t="str">
        <f>IF(O25=0,"",VLOOKUP(C25&amp;D25&amp;E25,'(資料）基準単価表'!$I:$J,2,0))</f>
        <v/>
      </c>
      <c r="Q25" s="115">
        <f t="shared" si="4"/>
        <v>0</v>
      </c>
    </row>
    <row r="26" spans="2:17" ht="22.5" customHeight="1">
      <c r="B26" s="100" t="s">
        <v>243</v>
      </c>
      <c r="C26" s="138"/>
      <c r="D26" s="138"/>
      <c r="E26" s="138"/>
      <c r="F26" s="128"/>
      <c r="G26" s="129"/>
      <c r="H26" s="129"/>
      <c r="I26" s="129"/>
      <c r="J26" s="129"/>
      <c r="K26" s="129"/>
      <c r="L26" s="129"/>
      <c r="M26" s="101">
        <f t="shared" si="3"/>
        <v>0</v>
      </c>
      <c r="N26" s="138"/>
      <c r="O26" s="102">
        <f t="shared" si="5"/>
        <v>0</v>
      </c>
      <c r="P26" s="102" t="str">
        <f>IF(O26=0,"",VLOOKUP(C26&amp;D26&amp;E26,'(資料）基準単価表'!$I:$J,2,0))</f>
        <v/>
      </c>
      <c r="Q26" s="115">
        <f t="shared" si="4"/>
        <v>0</v>
      </c>
    </row>
    <row r="27" spans="2:17" ht="22.5" customHeight="1">
      <c r="B27" s="100" t="s">
        <v>244</v>
      </c>
      <c r="C27" s="138"/>
      <c r="D27" s="138"/>
      <c r="E27" s="138"/>
      <c r="F27" s="128"/>
      <c r="G27" s="129"/>
      <c r="H27" s="129"/>
      <c r="I27" s="129"/>
      <c r="J27" s="129"/>
      <c r="K27" s="129"/>
      <c r="L27" s="129"/>
      <c r="M27" s="101">
        <f t="shared" si="3"/>
        <v>0</v>
      </c>
      <c r="N27" s="138"/>
      <c r="O27" s="102">
        <f t="shared" si="5"/>
        <v>0</v>
      </c>
      <c r="P27" s="102" t="str">
        <f>IF(O27=0,"",VLOOKUP(C27&amp;D27&amp;E27,'(資料）基準単価表'!$I:$J,2,0))</f>
        <v/>
      </c>
      <c r="Q27" s="115">
        <f t="shared" si="4"/>
        <v>0</v>
      </c>
    </row>
    <row r="28" spans="2:17" ht="22.5" customHeight="1">
      <c r="B28" s="100" t="s">
        <v>245</v>
      </c>
      <c r="C28" s="138"/>
      <c r="D28" s="138"/>
      <c r="E28" s="138"/>
      <c r="F28" s="128"/>
      <c r="G28" s="129"/>
      <c r="H28" s="129"/>
      <c r="I28" s="129"/>
      <c r="J28" s="129"/>
      <c r="K28" s="129"/>
      <c r="L28" s="129"/>
      <c r="M28" s="101">
        <f t="shared" si="3"/>
        <v>0</v>
      </c>
      <c r="N28" s="138"/>
      <c r="O28" s="102">
        <f t="shared" si="5"/>
        <v>0</v>
      </c>
      <c r="P28" s="102" t="str">
        <f>IF(O28=0,"",VLOOKUP(C28&amp;D28&amp;E28,'(資料）基準単価表'!$I:$J,2,0))</f>
        <v/>
      </c>
      <c r="Q28" s="115">
        <f t="shared" si="4"/>
        <v>0</v>
      </c>
    </row>
    <row r="29" spans="2:17" ht="22.5" customHeight="1">
      <c r="B29" s="100" t="s">
        <v>246</v>
      </c>
      <c r="C29" s="138"/>
      <c r="D29" s="138"/>
      <c r="E29" s="138"/>
      <c r="F29" s="128"/>
      <c r="G29" s="129"/>
      <c r="H29" s="129"/>
      <c r="I29" s="129"/>
      <c r="J29" s="129"/>
      <c r="K29" s="129"/>
      <c r="L29" s="129"/>
      <c r="M29" s="101">
        <f t="shared" si="3"/>
        <v>0</v>
      </c>
      <c r="N29" s="138"/>
      <c r="O29" s="102">
        <f t="shared" si="5"/>
        <v>0</v>
      </c>
      <c r="P29" s="102" t="str">
        <f>IF(O29=0,"",VLOOKUP(C29&amp;D29&amp;E29,'(資料）基準単価表'!$I:$J,2,0))</f>
        <v/>
      </c>
      <c r="Q29" s="115">
        <f t="shared" si="4"/>
        <v>0</v>
      </c>
    </row>
    <row r="30" spans="2:17" ht="22.5" customHeight="1">
      <c r="B30" s="100" t="s">
        <v>247</v>
      </c>
      <c r="C30" s="138"/>
      <c r="D30" s="138"/>
      <c r="E30" s="138"/>
      <c r="F30" s="128"/>
      <c r="G30" s="129"/>
      <c r="H30" s="129"/>
      <c r="I30" s="129"/>
      <c r="J30" s="129"/>
      <c r="K30" s="129"/>
      <c r="L30" s="129"/>
      <c r="M30" s="101">
        <f t="shared" si="3"/>
        <v>0</v>
      </c>
      <c r="N30" s="138"/>
      <c r="O30" s="102">
        <f t="shared" si="5"/>
        <v>0</v>
      </c>
      <c r="P30" s="102" t="str">
        <f>IF(O30=0,"",VLOOKUP(C30&amp;D30&amp;E30,'(資料）基準単価表'!$I:$J,2,0))</f>
        <v/>
      </c>
      <c r="Q30" s="115">
        <f t="shared" si="4"/>
        <v>0</v>
      </c>
    </row>
    <row r="31" spans="2:17" ht="22.5" customHeight="1">
      <c r="B31" s="100" t="s">
        <v>248</v>
      </c>
      <c r="C31" s="138"/>
      <c r="D31" s="138"/>
      <c r="E31" s="138"/>
      <c r="F31" s="128"/>
      <c r="G31" s="129"/>
      <c r="H31" s="129"/>
      <c r="I31" s="129"/>
      <c r="J31" s="129"/>
      <c r="K31" s="129"/>
      <c r="L31" s="129"/>
      <c r="M31" s="101">
        <f t="shared" si="3"/>
        <v>0</v>
      </c>
      <c r="N31" s="138"/>
      <c r="O31" s="102">
        <f t="shared" si="5"/>
        <v>0</v>
      </c>
      <c r="P31" s="102" t="str">
        <f>IF(O31=0,"",VLOOKUP(C31&amp;D31&amp;E31,'(資料）基準単価表'!$I:$J,2,0))</f>
        <v/>
      </c>
      <c r="Q31" s="115">
        <f t="shared" si="4"/>
        <v>0</v>
      </c>
    </row>
    <row r="32" spans="2:17" ht="22.5" customHeight="1">
      <c r="B32" s="100" t="s">
        <v>249</v>
      </c>
      <c r="C32" s="138"/>
      <c r="D32" s="138"/>
      <c r="E32" s="138"/>
      <c r="F32" s="128"/>
      <c r="G32" s="129"/>
      <c r="H32" s="129"/>
      <c r="I32" s="129"/>
      <c r="J32" s="129"/>
      <c r="K32" s="129"/>
      <c r="L32" s="129"/>
      <c r="M32" s="101">
        <f t="shared" si="3"/>
        <v>0</v>
      </c>
      <c r="N32" s="138"/>
      <c r="O32" s="102">
        <f t="shared" si="5"/>
        <v>0</v>
      </c>
      <c r="P32" s="102" t="str">
        <f>IF(O32=0,"",VLOOKUP(C32&amp;D32&amp;E32,'(資料）基準単価表'!$I:$J,2,0))</f>
        <v/>
      </c>
      <c r="Q32" s="115">
        <f t="shared" si="4"/>
        <v>0</v>
      </c>
    </row>
    <row r="33" spans="2:17" ht="22.5" customHeight="1">
      <c r="B33" s="100" t="s">
        <v>250</v>
      </c>
      <c r="C33" s="138"/>
      <c r="D33" s="138"/>
      <c r="E33" s="138"/>
      <c r="F33" s="128"/>
      <c r="G33" s="129"/>
      <c r="H33" s="129"/>
      <c r="I33" s="129"/>
      <c r="J33" s="129"/>
      <c r="K33" s="129"/>
      <c r="L33" s="129"/>
      <c r="M33" s="101">
        <f t="shared" si="3"/>
        <v>0</v>
      </c>
      <c r="N33" s="138"/>
      <c r="O33" s="102">
        <f t="shared" si="5"/>
        <v>0</v>
      </c>
      <c r="P33" s="102" t="str">
        <f>IF(O33=0,"",VLOOKUP(C33&amp;D33&amp;E33,'(資料）基準単価表'!$I:$J,2,0))</f>
        <v/>
      </c>
      <c r="Q33" s="115">
        <f t="shared" si="4"/>
        <v>0</v>
      </c>
    </row>
    <row r="34" spans="2:17" ht="22.5" customHeight="1">
      <c r="B34" s="100" t="s">
        <v>251</v>
      </c>
      <c r="C34" s="138"/>
      <c r="D34" s="138"/>
      <c r="E34" s="138"/>
      <c r="F34" s="128"/>
      <c r="G34" s="129"/>
      <c r="H34" s="129"/>
      <c r="I34" s="129"/>
      <c r="J34" s="129"/>
      <c r="K34" s="129"/>
      <c r="L34" s="129"/>
      <c r="M34" s="101">
        <f t="shared" si="3"/>
        <v>0</v>
      </c>
      <c r="N34" s="138"/>
      <c r="O34" s="102">
        <f t="shared" si="5"/>
        <v>0</v>
      </c>
      <c r="P34" s="102" t="str">
        <f>IF(O34=0,"",VLOOKUP(C34&amp;D34&amp;E34,'(資料）基準単価表'!$I:$J,2,0))</f>
        <v/>
      </c>
      <c r="Q34" s="115">
        <f t="shared" si="4"/>
        <v>0</v>
      </c>
    </row>
    <row r="35" spans="2:17" ht="22.5" customHeight="1">
      <c r="B35" s="100" t="s">
        <v>252</v>
      </c>
      <c r="C35" s="138"/>
      <c r="D35" s="138"/>
      <c r="E35" s="138"/>
      <c r="F35" s="128"/>
      <c r="G35" s="129"/>
      <c r="H35" s="129"/>
      <c r="I35" s="129"/>
      <c r="J35" s="129"/>
      <c r="K35" s="129"/>
      <c r="L35" s="129"/>
      <c r="M35" s="101">
        <f t="shared" si="3"/>
        <v>0</v>
      </c>
      <c r="N35" s="138"/>
      <c r="O35" s="102">
        <f t="shared" si="5"/>
        <v>0</v>
      </c>
      <c r="P35" s="102" t="str">
        <f>IF(O35=0,"",VLOOKUP(C35&amp;D35&amp;E35,'(資料）基準単価表'!$I:$J,2,0))</f>
        <v/>
      </c>
      <c r="Q35" s="115">
        <f t="shared" si="4"/>
        <v>0</v>
      </c>
    </row>
    <row r="37" spans="2:17" ht="21.75" customHeight="1">
      <c r="B37" s="224" t="s">
        <v>222</v>
      </c>
      <c r="C37" s="224"/>
      <c r="D37" s="125"/>
      <c r="E37" s="85"/>
      <c r="F37" s="86"/>
      <c r="G37" s="87" t="s">
        <v>223</v>
      </c>
      <c r="H37" s="126"/>
      <c r="O37" s="225" t="s">
        <v>280</v>
      </c>
      <c r="P37" s="226"/>
      <c r="Q37" s="89">
        <f>SUBTOTAL(9,Q42:Q53)</f>
        <v>0</v>
      </c>
    </row>
    <row r="38" spans="2:17" ht="21.75" customHeight="1" thickBot="1">
      <c r="B38" s="224" t="s">
        <v>224</v>
      </c>
      <c r="C38" s="224"/>
      <c r="D38" s="125"/>
      <c r="G38" s="91" t="s">
        <v>225</v>
      </c>
      <c r="H38" s="127"/>
      <c r="O38" s="227" t="s">
        <v>226</v>
      </c>
      <c r="P38" s="227"/>
      <c r="Q38" s="92">
        <f>SUBTOTAL(9,P42:P53)</f>
        <v>0</v>
      </c>
    </row>
    <row r="39" spans="2:17" ht="21.75" customHeight="1" thickTop="1" thickBot="1">
      <c r="B39" s="85"/>
      <c r="C39" s="85"/>
      <c r="D39" s="93"/>
      <c r="G39" s="91"/>
      <c r="H39" s="91"/>
      <c r="I39" s="91"/>
      <c r="J39" s="91"/>
      <c r="K39" s="91"/>
      <c r="O39" s="223" t="s">
        <v>281</v>
      </c>
      <c r="P39" s="223"/>
      <c r="Q39" s="94">
        <f>Q38-Q37</f>
        <v>0</v>
      </c>
    </row>
    <row r="40" spans="2:17" ht="8.25" customHeight="1" thickTop="1">
      <c r="B40" s="85"/>
      <c r="C40" s="85"/>
      <c r="D40" s="90"/>
      <c r="G40" s="91"/>
      <c r="H40" s="91"/>
      <c r="I40" s="91"/>
      <c r="J40" s="91"/>
      <c r="K40" s="91"/>
      <c r="M40" s="95"/>
      <c r="O40" s="118"/>
      <c r="P40" s="119"/>
      <c r="Q40" s="96"/>
    </row>
    <row r="41" spans="2:17" s="99" customFormat="1" ht="42" customHeight="1">
      <c r="B41" s="97" t="s">
        <v>227</v>
      </c>
      <c r="C41" s="116" t="s">
        <v>266</v>
      </c>
      <c r="D41" s="97" t="s">
        <v>228</v>
      </c>
      <c r="E41" s="98" t="s">
        <v>229</v>
      </c>
      <c r="F41" s="97" t="s">
        <v>230</v>
      </c>
      <c r="G41" s="114" t="s">
        <v>231</v>
      </c>
      <c r="H41" s="123" t="s">
        <v>282</v>
      </c>
      <c r="I41" s="114" t="s">
        <v>232</v>
      </c>
      <c r="J41" s="114" t="s">
        <v>233</v>
      </c>
      <c r="K41" s="114" t="s">
        <v>234</v>
      </c>
      <c r="L41" s="114" t="s">
        <v>235</v>
      </c>
      <c r="M41" s="98" t="s">
        <v>236</v>
      </c>
      <c r="N41" s="98" t="s">
        <v>237</v>
      </c>
      <c r="O41" s="120" t="s">
        <v>238</v>
      </c>
      <c r="P41" s="136" t="s">
        <v>239</v>
      </c>
      <c r="Q41" s="98" t="s">
        <v>240</v>
      </c>
    </row>
    <row r="42" spans="2:17" ht="22.5" customHeight="1">
      <c r="B42" s="100" t="s">
        <v>241</v>
      </c>
      <c r="C42" s="138"/>
      <c r="D42" s="138"/>
      <c r="E42" s="138"/>
      <c r="F42" s="128"/>
      <c r="G42" s="129"/>
      <c r="H42" s="129"/>
      <c r="I42" s="129"/>
      <c r="J42" s="129"/>
      <c r="K42" s="129"/>
      <c r="L42" s="129"/>
      <c r="M42" s="101">
        <f t="shared" ref="M42:M53" si="6">SUM(G42:L42)</f>
        <v>0</v>
      </c>
      <c r="N42" s="138"/>
      <c r="O42" s="102">
        <f>ROUNDDOWN(M42*N42,0)</f>
        <v>0</v>
      </c>
      <c r="P42" s="102" t="str">
        <f>IF(O42=0,"",VLOOKUP(C42&amp;D42&amp;E42,'(資料）基準単価表'!$I:$J,2,0))</f>
        <v/>
      </c>
      <c r="Q42" s="115">
        <f t="shared" ref="Q42:Q53" si="7">MIN(O42,P42)</f>
        <v>0</v>
      </c>
    </row>
    <row r="43" spans="2:17" ht="22.5" customHeight="1">
      <c r="B43" s="100" t="s">
        <v>242</v>
      </c>
      <c r="C43" s="138"/>
      <c r="D43" s="138"/>
      <c r="E43" s="138"/>
      <c r="F43" s="128"/>
      <c r="G43" s="129"/>
      <c r="H43" s="129"/>
      <c r="I43" s="129"/>
      <c r="J43" s="129"/>
      <c r="K43" s="129"/>
      <c r="L43" s="129"/>
      <c r="M43" s="101">
        <f t="shared" si="6"/>
        <v>0</v>
      </c>
      <c r="N43" s="138"/>
      <c r="O43" s="102">
        <f t="shared" ref="O43:O53" si="8">ROUNDDOWN(M43*N43,0)</f>
        <v>0</v>
      </c>
      <c r="P43" s="102" t="str">
        <f>IF(O43=0,"",VLOOKUP(C43&amp;D43&amp;E43,'(資料）基準単価表'!$I:$J,2,0))</f>
        <v/>
      </c>
      <c r="Q43" s="115">
        <f t="shared" si="7"/>
        <v>0</v>
      </c>
    </row>
    <row r="44" spans="2:17" ht="22.5" customHeight="1">
      <c r="B44" s="100" t="s">
        <v>243</v>
      </c>
      <c r="C44" s="138"/>
      <c r="D44" s="138"/>
      <c r="E44" s="138"/>
      <c r="F44" s="128"/>
      <c r="G44" s="129"/>
      <c r="H44" s="129"/>
      <c r="I44" s="129"/>
      <c r="J44" s="129"/>
      <c r="K44" s="129"/>
      <c r="L44" s="129"/>
      <c r="M44" s="101">
        <f t="shared" si="6"/>
        <v>0</v>
      </c>
      <c r="N44" s="138"/>
      <c r="O44" s="102">
        <f t="shared" si="8"/>
        <v>0</v>
      </c>
      <c r="P44" s="102" t="str">
        <f>IF(O44=0,"",VLOOKUP(C44&amp;D44&amp;E44,'(資料）基準単価表'!$I:$J,2,0))</f>
        <v/>
      </c>
      <c r="Q44" s="115">
        <f t="shared" si="7"/>
        <v>0</v>
      </c>
    </row>
    <row r="45" spans="2:17" ht="22.5" customHeight="1">
      <c r="B45" s="100" t="s">
        <v>244</v>
      </c>
      <c r="C45" s="138"/>
      <c r="D45" s="138"/>
      <c r="E45" s="138"/>
      <c r="F45" s="128"/>
      <c r="G45" s="129"/>
      <c r="H45" s="129"/>
      <c r="I45" s="129"/>
      <c r="J45" s="129"/>
      <c r="K45" s="129"/>
      <c r="L45" s="129"/>
      <c r="M45" s="101">
        <f t="shared" si="6"/>
        <v>0</v>
      </c>
      <c r="N45" s="138"/>
      <c r="O45" s="102">
        <f t="shared" si="8"/>
        <v>0</v>
      </c>
      <c r="P45" s="102" t="str">
        <f>IF(O45=0,"",VLOOKUP(C45&amp;D45&amp;E45,'(資料）基準単価表'!$I:$J,2,0))</f>
        <v/>
      </c>
      <c r="Q45" s="115">
        <f t="shared" si="7"/>
        <v>0</v>
      </c>
    </row>
    <row r="46" spans="2:17" ht="22.5" customHeight="1">
      <c r="B46" s="100" t="s">
        <v>245</v>
      </c>
      <c r="C46" s="138"/>
      <c r="D46" s="138"/>
      <c r="E46" s="138"/>
      <c r="F46" s="128"/>
      <c r="G46" s="129"/>
      <c r="H46" s="129"/>
      <c r="I46" s="129"/>
      <c r="J46" s="129"/>
      <c r="K46" s="129"/>
      <c r="L46" s="129"/>
      <c r="M46" s="101">
        <f t="shared" si="6"/>
        <v>0</v>
      </c>
      <c r="N46" s="138"/>
      <c r="O46" s="102">
        <f t="shared" si="8"/>
        <v>0</v>
      </c>
      <c r="P46" s="102" t="str">
        <f>IF(O46=0,"",VLOOKUP(C46&amp;D46&amp;E46,'(資料）基準単価表'!$I:$J,2,0))</f>
        <v/>
      </c>
      <c r="Q46" s="115">
        <f t="shared" si="7"/>
        <v>0</v>
      </c>
    </row>
    <row r="47" spans="2:17" ht="22.5" customHeight="1">
      <c r="B47" s="100" t="s">
        <v>246</v>
      </c>
      <c r="C47" s="138"/>
      <c r="D47" s="138"/>
      <c r="E47" s="138"/>
      <c r="F47" s="128"/>
      <c r="G47" s="129"/>
      <c r="H47" s="129"/>
      <c r="I47" s="129"/>
      <c r="J47" s="129"/>
      <c r="K47" s="129"/>
      <c r="L47" s="129"/>
      <c r="M47" s="101">
        <f t="shared" si="6"/>
        <v>0</v>
      </c>
      <c r="N47" s="138"/>
      <c r="O47" s="102">
        <f t="shared" si="8"/>
        <v>0</v>
      </c>
      <c r="P47" s="102" t="str">
        <f>IF(O47=0,"",VLOOKUP(C47&amp;D47&amp;E47,'(資料）基準単価表'!$I:$J,2,0))</f>
        <v/>
      </c>
      <c r="Q47" s="115">
        <f t="shared" si="7"/>
        <v>0</v>
      </c>
    </row>
    <row r="48" spans="2:17" ht="22.5" customHeight="1">
      <c r="B48" s="100" t="s">
        <v>247</v>
      </c>
      <c r="C48" s="138"/>
      <c r="D48" s="138"/>
      <c r="E48" s="138"/>
      <c r="F48" s="128"/>
      <c r="G48" s="129"/>
      <c r="H48" s="129"/>
      <c r="I48" s="129"/>
      <c r="J48" s="129"/>
      <c r="K48" s="129"/>
      <c r="L48" s="129"/>
      <c r="M48" s="101">
        <f t="shared" si="6"/>
        <v>0</v>
      </c>
      <c r="N48" s="138"/>
      <c r="O48" s="102">
        <f t="shared" si="8"/>
        <v>0</v>
      </c>
      <c r="P48" s="102" t="str">
        <f>IF(O48=0,"",VLOOKUP(C48&amp;D48&amp;E48,'(資料）基準単価表'!$I:$J,2,0))</f>
        <v/>
      </c>
      <c r="Q48" s="115">
        <f t="shared" si="7"/>
        <v>0</v>
      </c>
    </row>
    <row r="49" spans="2:17" ht="22.5" customHeight="1">
      <c r="B49" s="100" t="s">
        <v>248</v>
      </c>
      <c r="C49" s="138"/>
      <c r="D49" s="138"/>
      <c r="E49" s="138"/>
      <c r="F49" s="128"/>
      <c r="G49" s="129"/>
      <c r="H49" s="129"/>
      <c r="I49" s="129"/>
      <c r="J49" s="129"/>
      <c r="K49" s="129"/>
      <c r="L49" s="129"/>
      <c r="M49" s="101">
        <f t="shared" si="6"/>
        <v>0</v>
      </c>
      <c r="N49" s="138"/>
      <c r="O49" s="102">
        <f t="shared" si="8"/>
        <v>0</v>
      </c>
      <c r="P49" s="102" t="str">
        <f>IF(O49=0,"",VLOOKUP(C49&amp;D49&amp;E49,'(資料）基準単価表'!$I:$J,2,0))</f>
        <v/>
      </c>
      <c r="Q49" s="115">
        <f t="shared" si="7"/>
        <v>0</v>
      </c>
    </row>
    <row r="50" spans="2:17" ht="22.5" customHeight="1">
      <c r="B50" s="100" t="s">
        <v>249</v>
      </c>
      <c r="C50" s="138"/>
      <c r="D50" s="138"/>
      <c r="E50" s="138"/>
      <c r="F50" s="128"/>
      <c r="G50" s="129"/>
      <c r="H50" s="129"/>
      <c r="I50" s="129"/>
      <c r="J50" s="129"/>
      <c r="K50" s="129"/>
      <c r="L50" s="129"/>
      <c r="M50" s="101">
        <f t="shared" si="6"/>
        <v>0</v>
      </c>
      <c r="N50" s="138"/>
      <c r="O50" s="102">
        <f t="shared" si="8"/>
        <v>0</v>
      </c>
      <c r="P50" s="102" t="str">
        <f>IF(O50=0,"",VLOOKUP(C50&amp;D50&amp;E50,'(資料）基準単価表'!$I:$J,2,0))</f>
        <v/>
      </c>
      <c r="Q50" s="115">
        <f t="shared" si="7"/>
        <v>0</v>
      </c>
    </row>
    <row r="51" spans="2:17" ht="22.5" customHeight="1">
      <c r="B51" s="100" t="s">
        <v>250</v>
      </c>
      <c r="C51" s="138"/>
      <c r="D51" s="138"/>
      <c r="E51" s="138"/>
      <c r="F51" s="128"/>
      <c r="G51" s="129"/>
      <c r="H51" s="129"/>
      <c r="I51" s="129"/>
      <c r="J51" s="129"/>
      <c r="K51" s="129"/>
      <c r="L51" s="129"/>
      <c r="M51" s="101">
        <f t="shared" si="6"/>
        <v>0</v>
      </c>
      <c r="N51" s="138"/>
      <c r="O51" s="102">
        <f t="shared" si="8"/>
        <v>0</v>
      </c>
      <c r="P51" s="102" t="str">
        <f>IF(O51=0,"",VLOOKUP(C51&amp;D51&amp;E51,'(資料）基準単価表'!$I:$J,2,0))</f>
        <v/>
      </c>
      <c r="Q51" s="115">
        <f t="shared" si="7"/>
        <v>0</v>
      </c>
    </row>
    <row r="52" spans="2:17" ht="22.5" customHeight="1">
      <c r="B52" s="100" t="s">
        <v>251</v>
      </c>
      <c r="C52" s="138"/>
      <c r="D52" s="138"/>
      <c r="E52" s="138"/>
      <c r="F52" s="128"/>
      <c r="G52" s="129"/>
      <c r="H52" s="129"/>
      <c r="I52" s="129"/>
      <c r="J52" s="129"/>
      <c r="K52" s="129"/>
      <c r="L52" s="129"/>
      <c r="M52" s="101">
        <f t="shared" si="6"/>
        <v>0</v>
      </c>
      <c r="N52" s="138"/>
      <c r="O52" s="102">
        <f t="shared" si="8"/>
        <v>0</v>
      </c>
      <c r="P52" s="102" t="str">
        <f>IF(O52=0,"",VLOOKUP(C52&amp;D52&amp;E52,'(資料）基準単価表'!$I:$J,2,0))</f>
        <v/>
      </c>
      <c r="Q52" s="115">
        <f t="shared" si="7"/>
        <v>0</v>
      </c>
    </row>
    <row r="53" spans="2:17" ht="22.5" customHeight="1">
      <c r="B53" s="100" t="s">
        <v>252</v>
      </c>
      <c r="C53" s="138"/>
      <c r="D53" s="138"/>
      <c r="E53" s="138"/>
      <c r="F53" s="128"/>
      <c r="G53" s="129"/>
      <c r="H53" s="129"/>
      <c r="I53" s="129"/>
      <c r="J53" s="129"/>
      <c r="K53" s="129"/>
      <c r="L53" s="129"/>
      <c r="M53" s="101">
        <f t="shared" si="6"/>
        <v>0</v>
      </c>
      <c r="N53" s="138"/>
      <c r="O53" s="102">
        <f t="shared" si="8"/>
        <v>0</v>
      </c>
      <c r="P53" s="102" t="str">
        <f>IF(O53=0,"",VLOOKUP(C53&amp;D53&amp;E53,'(資料）基準単価表'!$I:$J,2,0))</f>
        <v/>
      </c>
      <c r="Q53" s="115">
        <f t="shared" si="7"/>
        <v>0</v>
      </c>
    </row>
    <row r="55" spans="2:17" ht="21.75" customHeight="1">
      <c r="B55" s="224" t="s">
        <v>222</v>
      </c>
      <c r="C55" s="224"/>
      <c r="D55" s="125"/>
      <c r="E55" s="85"/>
      <c r="F55" s="86"/>
      <c r="G55" s="87" t="s">
        <v>223</v>
      </c>
      <c r="H55" s="126"/>
      <c r="O55" s="225" t="s">
        <v>280</v>
      </c>
      <c r="P55" s="226"/>
      <c r="Q55" s="89">
        <f>SUBTOTAL(9,Q60:Q71)</f>
        <v>0</v>
      </c>
    </row>
    <row r="56" spans="2:17" ht="21.75" customHeight="1" thickBot="1">
      <c r="B56" s="224" t="s">
        <v>224</v>
      </c>
      <c r="C56" s="224"/>
      <c r="D56" s="125"/>
      <c r="G56" s="91" t="s">
        <v>225</v>
      </c>
      <c r="H56" s="127"/>
      <c r="O56" s="227" t="s">
        <v>226</v>
      </c>
      <c r="P56" s="227"/>
      <c r="Q56" s="92">
        <f>SUBTOTAL(9,P60:P71)</f>
        <v>0</v>
      </c>
    </row>
    <row r="57" spans="2:17" ht="21.75" customHeight="1" thickTop="1" thickBot="1">
      <c r="B57" s="85"/>
      <c r="C57" s="85"/>
      <c r="D57" s="93"/>
      <c r="G57" s="91"/>
      <c r="H57" s="91"/>
      <c r="I57" s="91"/>
      <c r="J57" s="91"/>
      <c r="K57" s="91"/>
      <c r="O57" s="223" t="s">
        <v>281</v>
      </c>
      <c r="P57" s="223"/>
      <c r="Q57" s="94">
        <f>Q56-Q55</f>
        <v>0</v>
      </c>
    </row>
    <row r="58" spans="2:17" ht="8.25" customHeight="1" thickTop="1">
      <c r="B58" s="85"/>
      <c r="C58" s="85"/>
      <c r="D58" s="90"/>
      <c r="G58" s="91"/>
      <c r="H58" s="91"/>
      <c r="I58" s="91"/>
      <c r="J58" s="91"/>
      <c r="K58" s="91"/>
      <c r="M58" s="95"/>
      <c r="O58" s="118"/>
      <c r="P58" s="119"/>
      <c r="Q58" s="96"/>
    </row>
    <row r="59" spans="2:17" s="99" customFormat="1" ht="42" customHeight="1">
      <c r="B59" s="97" t="s">
        <v>227</v>
      </c>
      <c r="C59" s="116" t="s">
        <v>266</v>
      </c>
      <c r="D59" s="97" t="s">
        <v>228</v>
      </c>
      <c r="E59" s="98" t="s">
        <v>229</v>
      </c>
      <c r="F59" s="97" t="s">
        <v>230</v>
      </c>
      <c r="G59" s="114" t="s">
        <v>231</v>
      </c>
      <c r="H59" s="123" t="s">
        <v>282</v>
      </c>
      <c r="I59" s="114" t="s">
        <v>232</v>
      </c>
      <c r="J59" s="114" t="s">
        <v>233</v>
      </c>
      <c r="K59" s="114" t="s">
        <v>234</v>
      </c>
      <c r="L59" s="114" t="s">
        <v>235</v>
      </c>
      <c r="M59" s="98" t="s">
        <v>236</v>
      </c>
      <c r="N59" s="98" t="s">
        <v>237</v>
      </c>
      <c r="O59" s="120" t="s">
        <v>238</v>
      </c>
      <c r="P59" s="136" t="s">
        <v>239</v>
      </c>
      <c r="Q59" s="98" t="s">
        <v>240</v>
      </c>
    </row>
    <row r="60" spans="2:17" ht="22.5" customHeight="1">
      <c r="B60" s="100" t="s">
        <v>241</v>
      </c>
      <c r="C60" s="138"/>
      <c r="D60" s="138"/>
      <c r="E60" s="138"/>
      <c r="F60" s="128"/>
      <c r="G60" s="129"/>
      <c r="H60" s="129"/>
      <c r="I60" s="129"/>
      <c r="J60" s="129"/>
      <c r="K60" s="129"/>
      <c r="L60" s="129"/>
      <c r="M60" s="101">
        <f t="shared" ref="M60:M71" si="9">SUM(G60:L60)</f>
        <v>0</v>
      </c>
      <c r="N60" s="138"/>
      <c r="O60" s="102">
        <f>ROUNDDOWN(M60*N60,0)</f>
        <v>0</v>
      </c>
      <c r="P60" s="102" t="str">
        <f>IF(O60=0,"",VLOOKUP(C60&amp;D60&amp;E60,'(資料）基準単価表'!$I:$J,2,0))</f>
        <v/>
      </c>
      <c r="Q60" s="115">
        <f t="shared" ref="Q60:Q71" si="10">MIN(O60,P60)</f>
        <v>0</v>
      </c>
    </row>
    <row r="61" spans="2:17" ht="22.5" customHeight="1">
      <c r="B61" s="100" t="s">
        <v>242</v>
      </c>
      <c r="C61" s="138"/>
      <c r="D61" s="138"/>
      <c r="E61" s="138"/>
      <c r="F61" s="128"/>
      <c r="G61" s="129"/>
      <c r="H61" s="129"/>
      <c r="I61" s="129"/>
      <c r="J61" s="129"/>
      <c r="K61" s="129"/>
      <c r="L61" s="129"/>
      <c r="M61" s="101">
        <f t="shared" si="9"/>
        <v>0</v>
      </c>
      <c r="N61" s="138"/>
      <c r="O61" s="102">
        <f t="shared" ref="O61:O71" si="11">ROUNDDOWN(M61*N61,0)</f>
        <v>0</v>
      </c>
      <c r="P61" s="102" t="str">
        <f>IF(O61=0,"",VLOOKUP(C61&amp;D61&amp;E61,'(資料）基準単価表'!$I:$J,2,0))</f>
        <v/>
      </c>
      <c r="Q61" s="115">
        <f t="shared" si="10"/>
        <v>0</v>
      </c>
    </row>
    <row r="62" spans="2:17" ht="22.5" customHeight="1">
      <c r="B62" s="100" t="s">
        <v>243</v>
      </c>
      <c r="C62" s="138"/>
      <c r="D62" s="138"/>
      <c r="E62" s="138"/>
      <c r="F62" s="128"/>
      <c r="G62" s="129"/>
      <c r="H62" s="129"/>
      <c r="I62" s="129"/>
      <c r="J62" s="129"/>
      <c r="K62" s="129"/>
      <c r="L62" s="129"/>
      <c r="M62" s="101">
        <f t="shared" si="9"/>
        <v>0</v>
      </c>
      <c r="N62" s="138"/>
      <c r="O62" s="102">
        <f t="shared" si="11"/>
        <v>0</v>
      </c>
      <c r="P62" s="102" t="str">
        <f>IF(O62=0,"",VLOOKUP(C62&amp;D62&amp;E62,'(資料）基準単価表'!$I:$J,2,0))</f>
        <v/>
      </c>
      <c r="Q62" s="115">
        <f t="shared" si="10"/>
        <v>0</v>
      </c>
    </row>
    <row r="63" spans="2:17" ht="22.5" customHeight="1">
      <c r="B63" s="100" t="s">
        <v>244</v>
      </c>
      <c r="C63" s="138"/>
      <c r="D63" s="138"/>
      <c r="E63" s="138"/>
      <c r="F63" s="128"/>
      <c r="G63" s="129"/>
      <c r="H63" s="129"/>
      <c r="I63" s="129"/>
      <c r="J63" s="129"/>
      <c r="K63" s="129"/>
      <c r="L63" s="129"/>
      <c r="M63" s="101">
        <f t="shared" si="9"/>
        <v>0</v>
      </c>
      <c r="N63" s="138"/>
      <c r="O63" s="102">
        <f t="shared" si="11"/>
        <v>0</v>
      </c>
      <c r="P63" s="102" t="str">
        <f>IF(O63=0,"",VLOOKUP(C63&amp;D63&amp;E63,'(資料）基準単価表'!$I:$J,2,0))</f>
        <v/>
      </c>
      <c r="Q63" s="115">
        <f t="shared" si="10"/>
        <v>0</v>
      </c>
    </row>
    <row r="64" spans="2:17" ht="22.5" customHeight="1">
      <c r="B64" s="100" t="s">
        <v>245</v>
      </c>
      <c r="C64" s="138"/>
      <c r="D64" s="138"/>
      <c r="E64" s="138"/>
      <c r="F64" s="128"/>
      <c r="G64" s="129"/>
      <c r="H64" s="129"/>
      <c r="I64" s="129"/>
      <c r="J64" s="129"/>
      <c r="K64" s="129"/>
      <c r="L64" s="129"/>
      <c r="M64" s="101">
        <f t="shared" si="9"/>
        <v>0</v>
      </c>
      <c r="N64" s="138"/>
      <c r="O64" s="102">
        <f t="shared" si="11"/>
        <v>0</v>
      </c>
      <c r="P64" s="102" t="str">
        <f>IF(O64=0,"",VLOOKUP(C64&amp;D64&amp;E64,'(資料）基準単価表'!$I:$J,2,0))</f>
        <v/>
      </c>
      <c r="Q64" s="115">
        <f t="shared" si="10"/>
        <v>0</v>
      </c>
    </row>
    <row r="65" spans="2:17" ht="22.5" customHeight="1">
      <c r="B65" s="100" t="s">
        <v>246</v>
      </c>
      <c r="C65" s="138"/>
      <c r="D65" s="138"/>
      <c r="E65" s="138"/>
      <c r="F65" s="128"/>
      <c r="G65" s="129"/>
      <c r="H65" s="129"/>
      <c r="I65" s="129"/>
      <c r="J65" s="129"/>
      <c r="K65" s="129"/>
      <c r="L65" s="129"/>
      <c r="M65" s="101">
        <f t="shared" si="9"/>
        <v>0</v>
      </c>
      <c r="N65" s="138"/>
      <c r="O65" s="102">
        <f t="shared" si="11"/>
        <v>0</v>
      </c>
      <c r="P65" s="102" t="str">
        <f>IF(O65=0,"",VLOOKUP(C65&amp;D65&amp;E65,'(資料）基準単価表'!$I:$J,2,0))</f>
        <v/>
      </c>
      <c r="Q65" s="115">
        <f t="shared" si="10"/>
        <v>0</v>
      </c>
    </row>
    <row r="66" spans="2:17" ht="22.5" customHeight="1">
      <c r="B66" s="100" t="s">
        <v>247</v>
      </c>
      <c r="C66" s="138"/>
      <c r="D66" s="138"/>
      <c r="E66" s="138"/>
      <c r="F66" s="128"/>
      <c r="G66" s="129"/>
      <c r="H66" s="129"/>
      <c r="I66" s="129"/>
      <c r="J66" s="129"/>
      <c r="K66" s="129"/>
      <c r="L66" s="129"/>
      <c r="M66" s="101">
        <f t="shared" si="9"/>
        <v>0</v>
      </c>
      <c r="N66" s="138"/>
      <c r="O66" s="102">
        <f t="shared" si="11"/>
        <v>0</v>
      </c>
      <c r="P66" s="102" t="str">
        <f>IF(O66=0,"",VLOOKUP(C66&amp;D66&amp;E66,'(資料）基準単価表'!$I:$J,2,0))</f>
        <v/>
      </c>
      <c r="Q66" s="115">
        <f t="shared" si="10"/>
        <v>0</v>
      </c>
    </row>
    <row r="67" spans="2:17" ht="22.5" customHeight="1">
      <c r="B67" s="100" t="s">
        <v>248</v>
      </c>
      <c r="C67" s="138"/>
      <c r="D67" s="138"/>
      <c r="E67" s="138"/>
      <c r="F67" s="128"/>
      <c r="G67" s="129"/>
      <c r="H67" s="129"/>
      <c r="I67" s="129"/>
      <c r="J67" s="129"/>
      <c r="K67" s="129"/>
      <c r="L67" s="129"/>
      <c r="M67" s="101">
        <f t="shared" si="9"/>
        <v>0</v>
      </c>
      <c r="N67" s="138"/>
      <c r="O67" s="102">
        <f t="shared" si="11"/>
        <v>0</v>
      </c>
      <c r="P67" s="102" t="str">
        <f>IF(O67=0,"",VLOOKUP(C67&amp;D67&amp;E67,'(資料）基準単価表'!$I:$J,2,0))</f>
        <v/>
      </c>
      <c r="Q67" s="115">
        <f t="shared" si="10"/>
        <v>0</v>
      </c>
    </row>
    <row r="68" spans="2:17" ht="22.5" customHeight="1">
      <c r="B68" s="100" t="s">
        <v>249</v>
      </c>
      <c r="C68" s="138"/>
      <c r="D68" s="138"/>
      <c r="E68" s="138"/>
      <c r="F68" s="128"/>
      <c r="G68" s="129"/>
      <c r="H68" s="129"/>
      <c r="I68" s="129"/>
      <c r="J68" s="129"/>
      <c r="K68" s="129"/>
      <c r="L68" s="129"/>
      <c r="M68" s="101">
        <f t="shared" si="9"/>
        <v>0</v>
      </c>
      <c r="N68" s="138"/>
      <c r="O68" s="102">
        <f t="shared" si="11"/>
        <v>0</v>
      </c>
      <c r="P68" s="102" t="str">
        <f>IF(O68=0,"",VLOOKUP(C68&amp;D68&amp;E68,'(資料）基準単価表'!$I:$J,2,0))</f>
        <v/>
      </c>
      <c r="Q68" s="115">
        <f t="shared" si="10"/>
        <v>0</v>
      </c>
    </row>
    <row r="69" spans="2:17" ht="22.5" customHeight="1">
      <c r="B69" s="100" t="s">
        <v>250</v>
      </c>
      <c r="C69" s="138"/>
      <c r="D69" s="138"/>
      <c r="E69" s="138"/>
      <c r="F69" s="128"/>
      <c r="G69" s="129"/>
      <c r="H69" s="129"/>
      <c r="I69" s="129"/>
      <c r="J69" s="129"/>
      <c r="K69" s="129"/>
      <c r="L69" s="129"/>
      <c r="M69" s="101">
        <f t="shared" si="9"/>
        <v>0</v>
      </c>
      <c r="N69" s="138"/>
      <c r="O69" s="102">
        <f t="shared" si="11"/>
        <v>0</v>
      </c>
      <c r="P69" s="102" t="str">
        <f>IF(O69=0,"",VLOOKUP(C69&amp;D69&amp;E69,'(資料）基準単価表'!$I:$J,2,0))</f>
        <v/>
      </c>
      <c r="Q69" s="115">
        <f t="shared" si="10"/>
        <v>0</v>
      </c>
    </row>
    <row r="70" spans="2:17" ht="22.5" customHeight="1">
      <c r="B70" s="100" t="s">
        <v>251</v>
      </c>
      <c r="C70" s="138"/>
      <c r="D70" s="138"/>
      <c r="E70" s="138"/>
      <c r="F70" s="128"/>
      <c r="G70" s="129"/>
      <c r="H70" s="129"/>
      <c r="I70" s="129"/>
      <c r="J70" s="129"/>
      <c r="K70" s="129"/>
      <c r="L70" s="129"/>
      <c r="M70" s="101">
        <f t="shared" si="9"/>
        <v>0</v>
      </c>
      <c r="N70" s="138"/>
      <c r="O70" s="102">
        <f t="shared" si="11"/>
        <v>0</v>
      </c>
      <c r="P70" s="102" t="str">
        <f>IF(O70=0,"",VLOOKUP(C70&amp;D70&amp;E70,'(資料）基準単価表'!$I:$J,2,0))</f>
        <v/>
      </c>
      <c r="Q70" s="115">
        <f t="shared" si="10"/>
        <v>0</v>
      </c>
    </row>
    <row r="71" spans="2:17" ht="22.5" customHeight="1">
      <c r="B71" s="100" t="s">
        <v>252</v>
      </c>
      <c r="C71" s="138"/>
      <c r="D71" s="138"/>
      <c r="E71" s="138"/>
      <c r="F71" s="128"/>
      <c r="G71" s="129"/>
      <c r="H71" s="129"/>
      <c r="I71" s="129"/>
      <c r="J71" s="129"/>
      <c r="K71" s="129"/>
      <c r="L71" s="129"/>
      <c r="M71" s="101">
        <f t="shared" si="9"/>
        <v>0</v>
      </c>
      <c r="N71" s="138"/>
      <c r="O71" s="102">
        <f t="shared" si="11"/>
        <v>0</v>
      </c>
      <c r="P71" s="102" t="str">
        <f>IF(O71=0,"",VLOOKUP(C71&amp;D71&amp;E71,'(資料）基準単価表'!$I:$J,2,0))</f>
        <v/>
      </c>
      <c r="Q71" s="115">
        <f t="shared" si="10"/>
        <v>0</v>
      </c>
    </row>
    <row r="73" spans="2:17" ht="21.75" customHeight="1">
      <c r="B73" s="224" t="s">
        <v>222</v>
      </c>
      <c r="C73" s="224"/>
      <c r="D73" s="125"/>
      <c r="E73" s="85"/>
      <c r="F73" s="86"/>
      <c r="G73" s="87" t="s">
        <v>223</v>
      </c>
      <c r="H73" s="126"/>
      <c r="O73" s="225" t="s">
        <v>280</v>
      </c>
      <c r="P73" s="226"/>
      <c r="Q73" s="89">
        <f>SUBTOTAL(9,Q78:Q89)</f>
        <v>0</v>
      </c>
    </row>
    <row r="74" spans="2:17" ht="21.75" customHeight="1" thickBot="1">
      <c r="B74" s="224" t="s">
        <v>224</v>
      </c>
      <c r="C74" s="224"/>
      <c r="D74" s="125"/>
      <c r="G74" s="91" t="s">
        <v>225</v>
      </c>
      <c r="H74" s="127"/>
      <c r="O74" s="227" t="s">
        <v>226</v>
      </c>
      <c r="P74" s="227"/>
      <c r="Q74" s="92">
        <f>SUBTOTAL(9,P78:P89)</f>
        <v>0</v>
      </c>
    </row>
    <row r="75" spans="2:17" ht="21.75" customHeight="1" thickTop="1" thickBot="1">
      <c r="B75" s="85"/>
      <c r="C75" s="85"/>
      <c r="D75" s="93"/>
      <c r="G75" s="91"/>
      <c r="H75" s="91"/>
      <c r="I75" s="91"/>
      <c r="J75" s="91"/>
      <c r="K75" s="91"/>
      <c r="O75" s="223" t="s">
        <v>281</v>
      </c>
      <c r="P75" s="223"/>
      <c r="Q75" s="94">
        <f>Q74-Q73</f>
        <v>0</v>
      </c>
    </row>
    <row r="76" spans="2:17" ht="8.25" customHeight="1" thickTop="1">
      <c r="B76" s="85"/>
      <c r="C76" s="85"/>
      <c r="D76" s="90"/>
      <c r="G76" s="91"/>
      <c r="H76" s="91"/>
      <c r="I76" s="91"/>
      <c r="J76" s="91"/>
      <c r="K76" s="91"/>
      <c r="M76" s="95"/>
      <c r="O76" s="118"/>
      <c r="P76" s="119"/>
      <c r="Q76" s="96"/>
    </row>
    <row r="77" spans="2:17" s="99" customFormat="1" ht="42" customHeight="1">
      <c r="B77" s="97" t="s">
        <v>227</v>
      </c>
      <c r="C77" s="116" t="s">
        <v>266</v>
      </c>
      <c r="D77" s="97" t="s">
        <v>228</v>
      </c>
      <c r="E77" s="98" t="s">
        <v>229</v>
      </c>
      <c r="F77" s="97" t="s">
        <v>230</v>
      </c>
      <c r="G77" s="114" t="s">
        <v>231</v>
      </c>
      <c r="H77" s="123" t="s">
        <v>282</v>
      </c>
      <c r="I77" s="114" t="s">
        <v>232</v>
      </c>
      <c r="J77" s="114" t="s">
        <v>233</v>
      </c>
      <c r="K77" s="114" t="s">
        <v>234</v>
      </c>
      <c r="L77" s="114" t="s">
        <v>235</v>
      </c>
      <c r="M77" s="98" t="s">
        <v>236</v>
      </c>
      <c r="N77" s="98" t="s">
        <v>237</v>
      </c>
      <c r="O77" s="120" t="s">
        <v>238</v>
      </c>
      <c r="P77" s="136" t="s">
        <v>239</v>
      </c>
      <c r="Q77" s="98" t="s">
        <v>240</v>
      </c>
    </row>
    <row r="78" spans="2:17" ht="22.5" customHeight="1">
      <c r="B78" s="100" t="s">
        <v>241</v>
      </c>
      <c r="C78" s="138"/>
      <c r="D78" s="138"/>
      <c r="E78" s="138"/>
      <c r="F78" s="128"/>
      <c r="G78" s="129"/>
      <c r="H78" s="129"/>
      <c r="I78" s="129"/>
      <c r="J78" s="129"/>
      <c r="K78" s="129"/>
      <c r="L78" s="129"/>
      <c r="M78" s="101">
        <f t="shared" ref="M78:M89" si="12">SUM(G78:L78)</f>
        <v>0</v>
      </c>
      <c r="N78" s="138"/>
      <c r="O78" s="102">
        <f>ROUNDDOWN(M78*N78,0)</f>
        <v>0</v>
      </c>
      <c r="P78" s="102" t="str">
        <f>IF(O78=0,"",VLOOKUP(C78&amp;D78&amp;E78,'(資料）基準単価表'!$I:$J,2,0))</f>
        <v/>
      </c>
      <c r="Q78" s="115">
        <f t="shared" ref="Q78:Q89" si="13">MIN(O78,P78)</f>
        <v>0</v>
      </c>
    </row>
    <row r="79" spans="2:17" ht="22.5" customHeight="1">
      <c r="B79" s="100" t="s">
        <v>242</v>
      </c>
      <c r="C79" s="138"/>
      <c r="D79" s="138"/>
      <c r="E79" s="138"/>
      <c r="F79" s="128"/>
      <c r="G79" s="129"/>
      <c r="H79" s="129"/>
      <c r="I79" s="129"/>
      <c r="J79" s="129"/>
      <c r="K79" s="129"/>
      <c r="L79" s="129"/>
      <c r="M79" s="101">
        <f t="shared" si="12"/>
        <v>0</v>
      </c>
      <c r="N79" s="138"/>
      <c r="O79" s="102">
        <f t="shared" ref="O79:O89" si="14">ROUNDDOWN(M79*N79,0)</f>
        <v>0</v>
      </c>
      <c r="P79" s="102" t="str">
        <f>IF(O79=0,"",VLOOKUP(C79&amp;D79&amp;E79,'(資料）基準単価表'!$I:$J,2,0))</f>
        <v/>
      </c>
      <c r="Q79" s="115">
        <f t="shared" si="13"/>
        <v>0</v>
      </c>
    </row>
    <row r="80" spans="2:17" ht="22.5" customHeight="1">
      <c r="B80" s="100" t="s">
        <v>243</v>
      </c>
      <c r="C80" s="138"/>
      <c r="D80" s="138"/>
      <c r="E80" s="138"/>
      <c r="F80" s="128"/>
      <c r="G80" s="129"/>
      <c r="H80" s="129"/>
      <c r="I80" s="129"/>
      <c r="J80" s="129"/>
      <c r="K80" s="129"/>
      <c r="L80" s="129"/>
      <c r="M80" s="101">
        <f t="shared" si="12"/>
        <v>0</v>
      </c>
      <c r="N80" s="138"/>
      <c r="O80" s="102">
        <f t="shared" si="14"/>
        <v>0</v>
      </c>
      <c r="P80" s="102" t="str">
        <f>IF(O80=0,"",VLOOKUP(C80&amp;D80&amp;E80,'(資料）基準単価表'!$I:$J,2,0))</f>
        <v/>
      </c>
      <c r="Q80" s="115">
        <f t="shared" si="13"/>
        <v>0</v>
      </c>
    </row>
    <row r="81" spans="2:17" ht="22.5" customHeight="1">
      <c r="B81" s="100" t="s">
        <v>244</v>
      </c>
      <c r="C81" s="138"/>
      <c r="D81" s="138"/>
      <c r="E81" s="138"/>
      <c r="F81" s="128"/>
      <c r="G81" s="129"/>
      <c r="H81" s="129"/>
      <c r="I81" s="129"/>
      <c r="J81" s="129"/>
      <c r="K81" s="129"/>
      <c r="L81" s="129"/>
      <c r="M81" s="101">
        <f t="shared" si="12"/>
        <v>0</v>
      </c>
      <c r="N81" s="138"/>
      <c r="O81" s="102">
        <f t="shared" si="14"/>
        <v>0</v>
      </c>
      <c r="P81" s="102" t="str">
        <f>IF(O81=0,"",VLOOKUP(C81&amp;D81&amp;E81,'(資料）基準単価表'!$I:$J,2,0))</f>
        <v/>
      </c>
      <c r="Q81" s="115">
        <f t="shared" si="13"/>
        <v>0</v>
      </c>
    </row>
    <row r="82" spans="2:17" ht="22.5" customHeight="1">
      <c r="B82" s="100" t="s">
        <v>245</v>
      </c>
      <c r="C82" s="138"/>
      <c r="D82" s="138"/>
      <c r="E82" s="138"/>
      <c r="F82" s="128"/>
      <c r="G82" s="129"/>
      <c r="H82" s="129"/>
      <c r="I82" s="129"/>
      <c r="J82" s="129"/>
      <c r="K82" s="129"/>
      <c r="L82" s="129"/>
      <c r="M82" s="101">
        <f t="shared" si="12"/>
        <v>0</v>
      </c>
      <c r="N82" s="138"/>
      <c r="O82" s="102">
        <f t="shared" si="14"/>
        <v>0</v>
      </c>
      <c r="P82" s="102" t="str">
        <f>IF(O82=0,"",VLOOKUP(C82&amp;D82&amp;E82,'(資料）基準単価表'!$I:$J,2,0))</f>
        <v/>
      </c>
      <c r="Q82" s="115">
        <f t="shared" si="13"/>
        <v>0</v>
      </c>
    </row>
    <row r="83" spans="2:17" ht="22.5" customHeight="1">
      <c r="B83" s="100" t="s">
        <v>246</v>
      </c>
      <c r="C83" s="138"/>
      <c r="D83" s="138"/>
      <c r="E83" s="138"/>
      <c r="F83" s="128"/>
      <c r="G83" s="129"/>
      <c r="H83" s="129"/>
      <c r="I83" s="129"/>
      <c r="J83" s="129"/>
      <c r="K83" s="129"/>
      <c r="L83" s="129"/>
      <c r="M83" s="101">
        <f t="shared" si="12"/>
        <v>0</v>
      </c>
      <c r="N83" s="138"/>
      <c r="O83" s="102">
        <f t="shared" si="14"/>
        <v>0</v>
      </c>
      <c r="P83" s="102" t="str">
        <f>IF(O83=0,"",VLOOKUP(C83&amp;D83&amp;E83,'(資料）基準単価表'!$I:$J,2,0))</f>
        <v/>
      </c>
      <c r="Q83" s="115">
        <f t="shared" si="13"/>
        <v>0</v>
      </c>
    </row>
    <row r="84" spans="2:17" ht="22.5" customHeight="1">
      <c r="B84" s="100" t="s">
        <v>247</v>
      </c>
      <c r="C84" s="138"/>
      <c r="D84" s="138"/>
      <c r="E84" s="138"/>
      <c r="F84" s="128"/>
      <c r="G84" s="129"/>
      <c r="H84" s="129"/>
      <c r="I84" s="129"/>
      <c r="J84" s="129"/>
      <c r="K84" s="129"/>
      <c r="L84" s="129"/>
      <c r="M84" s="101">
        <f t="shared" si="12"/>
        <v>0</v>
      </c>
      <c r="N84" s="138"/>
      <c r="O84" s="102">
        <f t="shared" si="14"/>
        <v>0</v>
      </c>
      <c r="P84" s="102" t="str">
        <f>IF(O84=0,"",VLOOKUP(C84&amp;D84&amp;E84,'(資料）基準単価表'!$I:$J,2,0))</f>
        <v/>
      </c>
      <c r="Q84" s="115">
        <f t="shared" si="13"/>
        <v>0</v>
      </c>
    </row>
    <row r="85" spans="2:17" ht="22.5" customHeight="1">
      <c r="B85" s="100" t="s">
        <v>248</v>
      </c>
      <c r="C85" s="138"/>
      <c r="D85" s="138"/>
      <c r="E85" s="138"/>
      <c r="F85" s="128"/>
      <c r="G85" s="129"/>
      <c r="H85" s="129"/>
      <c r="I85" s="129"/>
      <c r="J85" s="129"/>
      <c r="K85" s="129"/>
      <c r="L85" s="129"/>
      <c r="M85" s="101">
        <f t="shared" si="12"/>
        <v>0</v>
      </c>
      <c r="N85" s="138"/>
      <c r="O85" s="102">
        <f t="shared" si="14"/>
        <v>0</v>
      </c>
      <c r="P85" s="102" t="str">
        <f>IF(O85=0,"",VLOOKUP(C85&amp;D85&amp;E85,'(資料）基準単価表'!$I:$J,2,0))</f>
        <v/>
      </c>
      <c r="Q85" s="115">
        <f t="shared" si="13"/>
        <v>0</v>
      </c>
    </row>
    <row r="86" spans="2:17" ht="22.5" customHeight="1">
      <c r="B86" s="100" t="s">
        <v>249</v>
      </c>
      <c r="C86" s="138"/>
      <c r="D86" s="138"/>
      <c r="E86" s="138"/>
      <c r="F86" s="128"/>
      <c r="G86" s="129"/>
      <c r="H86" s="129"/>
      <c r="I86" s="129"/>
      <c r="J86" s="129"/>
      <c r="K86" s="129"/>
      <c r="L86" s="129"/>
      <c r="M86" s="101">
        <f t="shared" si="12"/>
        <v>0</v>
      </c>
      <c r="N86" s="138"/>
      <c r="O86" s="102">
        <f t="shared" si="14"/>
        <v>0</v>
      </c>
      <c r="P86" s="102" t="str">
        <f>IF(O86=0,"",VLOOKUP(C86&amp;D86&amp;E86,'(資料）基準単価表'!$I:$J,2,0))</f>
        <v/>
      </c>
      <c r="Q86" s="115">
        <f t="shared" si="13"/>
        <v>0</v>
      </c>
    </row>
    <row r="87" spans="2:17" ht="22.5" customHeight="1">
      <c r="B87" s="100" t="s">
        <v>250</v>
      </c>
      <c r="C87" s="138"/>
      <c r="D87" s="138"/>
      <c r="E87" s="138"/>
      <c r="F87" s="128"/>
      <c r="G87" s="129"/>
      <c r="H87" s="129"/>
      <c r="I87" s="129"/>
      <c r="J87" s="129"/>
      <c r="K87" s="129"/>
      <c r="L87" s="129"/>
      <c r="M87" s="101">
        <f t="shared" si="12"/>
        <v>0</v>
      </c>
      <c r="N87" s="138"/>
      <c r="O87" s="102">
        <f t="shared" si="14"/>
        <v>0</v>
      </c>
      <c r="P87" s="102" t="str">
        <f>IF(O87=0,"",VLOOKUP(C87&amp;D87&amp;E87,'(資料）基準単価表'!$I:$J,2,0))</f>
        <v/>
      </c>
      <c r="Q87" s="115">
        <f t="shared" si="13"/>
        <v>0</v>
      </c>
    </row>
    <row r="88" spans="2:17" ht="22.5" customHeight="1">
      <c r="B88" s="100" t="s">
        <v>251</v>
      </c>
      <c r="C88" s="138"/>
      <c r="D88" s="138"/>
      <c r="E88" s="138"/>
      <c r="F88" s="128"/>
      <c r="G88" s="129"/>
      <c r="H88" s="129"/>
      <c r="I88" s="129"/>
      <c r="J88" s="129"/>
      <c r="K88" s="129"/>
      <c r="L88" s="129"/>
      <c r="M88" s="101">
        <f t="shared" si="12"/>
        <v>0</v>
      </c>
      <c r="N88" s="138"/>
      <c r="O88" s="102">
        <f t="shared" si="14"/>
        <v>0</v>
      </c>
      <c r="P88" s="102" t="str">
        <f>IF(O88=0,"",VLOOKUP(C88&amp;D88&amp;E88,'(資料）基準単価表'!$I:$J,2,0))</f>
        <v/>
      </c>
      <c r="Q88" s="115">
        <f t="shared" si="13"/>
        <v>0</v>
      </c>
    </row>
    <row r="89" spans="2:17" ht="22.5" customHeight="1">
      <c r="B89" s="100" t="s">
        <v>252</v>
      </c>
      <c r="C89" s="138"/>
      <c r="D89" s="138"/>
      <c r="E89" s="138"/>
      <c r="F89" s="128"/>
      <c r="G89" s="129"/>
      <c r="H89" s="129"/>
      <c r="I89" s="129"/>
      <c r="J89" s="129"/>
      <c r="K89" s="129"/>
      <c r="L89" s="129"/>
      <c r="M89" s="101">
        <f t="shared" si="12"/>
        <v>0</v>
      </c>
      <c r="N89" s="138"/>
      <c r="O89" s="102">
        <f t="shared" si="14"/>
        <v>0</v>
      </c>
      <c r="P89" s="102" t="str">
        <f>IF(O89=0,"",VLOOKUP(C89&amp;D89&amp;E89,'(資料）基準単価表'!$I:$J,2,0))</f>
        <v/>
      </c>
      <c r="Q89" s="115">
        <f t="shared" si="13"/>
        <v>0</v>
      </c>
    </row>
    <row r="91" spans="2:17" ht="21.75" customHeight="1">
      <c r="B91" s="224" t="s">
        <v>222</v>
      </c>
      <c r="C91" s="224"/>
      <c r="D91" s="125"/>
      <c r="E91" s="85"/>
      <c r="F91" s="86"/>
      <c r="G91" s="87" t="s">
        <v>223</v>
      </c>
      <c r="H91" s="126"/>
      <c r="O91" s="225" t="s">
        <v>280</v>
      </c>
      <c r="P91" s="226"/>
      <c r="Q91" s="89">
        <f>SUBTOTAL(9,Q96:Q107)</f>
        <v>0</v>
      </c>
    </row>
    <row r="92" spans="2:17" ht="21.75" customHeight="1" thickBot="1">
      <c r="B92" s="224" t="s">
        <v>224</v>
      </c>
      <c r="C92" s="224"/>
      <c r="D92" s="125"/>
      <c r="G92" s="91" t="s">
        <v>225</v>
      </c>
      <c r="H92" s="127"/>
      <c r="O92" s="227" t="s">
        <v>226</v>
      </c>
      <c r="P92" s="227"/>
      <c r="Q92" s="92">
        <f>SUBTOTAL(9,P96:P107)</f>
        <v>0</v>
      </c>
    </row>
    <row r="93" spans="2:17" ht="21.75" customHeight="1" thickTop="1" thickBot="1">
      <c r="B93" s="85"/>
      <c r="C93" s="85"/>
      <c r="D93" s="93"/>
      <c r="G93" s="91"/>
      <c r="H93" s="91"/>
      <c r="I93" s="91"/>
      <c r="J93" s="91"/>
      <c r="K93" s="91"/>
      <c r="O93" s="223" t="s">
        <v>281</v>
      </c>
      <c r="P93" s="223"/>
      <c r="Q93" s="94">
        <f>Q92-Q91</f>
        <v>0</v>
      </c>
    </row>
    <row r="94" spans="2:17" ht="8.25" customHeight="1" thickTop="1">
      <c r="B94" s="85"/>
      <c r="C94" s="85"/>
      <c r="D94" s="90"/>
      <c r="G94" s="91"/>
      <c r="H94" s="91"/>
      <c r="I94" s="91"/>
      <c r="J94" s="91"/>
      <c r="K94" s="91"/>
      <c r="M94" s="95"/>
      <c r="O94" s="118"/>
      <c r="P94" s="119"/>
      <c r="Q94" s="96"/>
    </row>
    <row r="95" spans="2:17" s="99" customFormat="1" ht="42" customHeight="1">
      <c r="B95" s="97" t="s">
        <v>227</v>
      </c>
      <c r="C95" s="116" t="s">
        <v>266</v>
      </c>
      <c r="D95" s="97" t="s">
        <v>228</v>
      </c>
      <c r="E95" s="98" t="s">
        <v>229</v>
      </c>
      <c r="F95" s="97" t="s">
        <v>230</v>
      </c>
      <c r="G95" s="114" t="s">
        <v>231</v>
      </c>
      <c r="H95" s="123" t="s">
        <v>282</v>
      </c>
      <c r="I95" s="114" t="s">
        <v>232</v>
      </c>
      <c r="J95" s="114" t="s">
        <v>233</v>
      </c>
      <c r="K95" s="114" t="s">
        <v>234</v>
      </c>
      <c r="L95" s="114" t="s">
        <v>235</v>
      </c>
      <c r="M95" s="98" t="s">
        <v>236</v>
      </c>
      <c r="N95" s="98" t="s">
        <v>237</v>
      </c>
      <c r="O95" s="120" t="s">
        <v>238</v>
      </c>
      <c r="P95" s="136" t="s">
        <v>239</v>
      </c>
      <c r="Q95" s="98" t="s">
        <v>240</v>
      </c>
    </row>
    <row r="96" spans="2:17" ht="22.5" customHeight="1">
      <c r="B96" s="100" t="s">
        <v>241</v>
      </c>
      <c r="C96" s="138"/>
      <c r="D96" s="138"/>
      <c r="E96" s="138"/>
      <c r="F96" s="128"/>
      <c r="G96" s="129"/>
      <c r="H96" s="129"/>
      <c r="I96" s="129"/>
      <c r="J96" s="129"/>
      <c r="K96" s="129"/>
      <c r="L96" s="129"/>
      <c r="M96" s="101">
        <f t="shared" ref="M96:M107" si="15">SUM(G96:L96)</f>
        <v>0</v>
      </c>
      <c r="N96" s="138"/>
      <c r="O96" s="102">
        <f>ROUNDDOWN(M96*N96,0)</f>
        <v>0</v>
      </c>
      <c r="P96" s="102" t="str">
        <f>IF(O96=0,"",VLOOKUP(C96&amp;D96&amp;E96,'(資料）基準単価表'!$I:$J,2,0))</f>
        <v/>
      </c>
      <c r="Q96" s="115">
        <f t="shared" ref="Q96:Q107" si="16">MIN(O96,P96)</f>
        <v>0</v>
      </c>
    </row>
    <row r="97" spans="2:17" ht="22.5" customHeight="1">
      <c r="B97" s="100" t="s">
        <v>242</v>
      </c>
      <c r="C97" s="138"/>
      <c r="D97" s="138"/>
      <c r="E97" s="138"/>
      <c r="F97" s="128"/>
      <c r="G97" s="129"/>
      <c r="H97" s="129"/>
      <c r="I97" s="129"/>
      <c r="J97" s="129"/>
      <c r="K97" s="129"/>
      <c r="L97" s="129"/>
      <c r="M97" s="101">
        <f t="shared" si="15"/>
        <v>0</v>
      </c>
      <c r="N97" s="138"/>
      <c r="O97" s="102">
        <f t="shared" ref="O97:O107" si="17">ROUNDDOWN(M97*N97,0)</f>
        <v>0</v>
      </c>
      <c r="P97" s="102" t="str">
        <f>IF(O97=0,"",VLOOKUP(C97&amp;D97&amp;E97,'(資料）基準単価表'!$I:$J,2,0))</f>
        <v/>
      </c>
      <c r="Q97" s="115">
        <f t="shared" si="16"/>
        <v>0</v>
      </c>
    </row>
    <row r="98" spans="2:17" ht="22.5" customHeight="1">
      <c r="B98" s="100" t="s">
        <v>243</v>
      </c>
      <c r="C98" s="138"/>
      <c r="D98" s="138"/>
      <c r="E98" s="138"/>
      <c r="F98" s="128"/>
      <c r="G98" s="129"/>
      <c r="H98" s="129"/>
      <c r="I98" s="129"/>
      <c r="J98" s="129"/>
      <c r="K98" s="129"/>
      <c r="L98" s="129"/>
      <c r="M98" s="101">
        <f t="shared" si="15"/>
        <v>0</v>
      </c>
      <c r="N98" s="138"/>
      <c r="O98" s="102">
        <f t="shared" si="17"/>
        <v>0</v>
      </c>
      <c r="P98" s="102" t="str">
        <f>IF(O98=0,"",VLOOKUP(C98&amp;D98&amp;E98,'(資料）基準単価表'!$I:$J,2,0))</f>
        <v/>
      </c>
      <c r="Q98" s="115">
        <f t="shared" si="16"/>
        <v>0</v>
      </c>
    </row>
    <row r="99" spans="2:17" ht="22.5" customHeight="1">
      <c r="B99" s="100" t="s">
        <v>244</v>
      </c>
      <c r="C99" s="138"/>
      <c r="D99" s="138"/>
      <c r="E99" s="138"/>
      <c r="F99" s="128"/>
      <c r="G99" s="129"/>
      <c r="H99" s="129"/>
      <c r="I99" s="129"/>
      <c r="J99" s="129"/>
      <c r="K99" s="129"/>
      <c r="L99" s="129"/>
      <c r="M99" s="101">
        <f t="shared" si="15"/>
        <v>0</v>
      </c>
      <c r="N99" s="138"/>
      <c r="O99" s="102">
        <f t="shared" si="17"/>
        <v>0</v>
      </c>
      <c r="P99" s="102" t="str">
        <f>IF(O99=0,"",VLOOKUP(C99&amp;D99&amp;E99,'(資料）基準単価表'!$I:$J,2,0))</f>
        <v/>
      </c>
      <c r="Q99" s="115">
        <f t="shared" si="16"/>
        <v>0</v>
      </c>
    </row>
    <row r="100" spans="2:17" ht="22.5" customHeight="1">
      <c r="B100" s="100" t="s">
        <v>245</v>
      </c>
      <c r="C100" s="138"/>
      <c r="D100" s="138"/>
      <c r="E100" s="138"/>
      <c r="F100" s="128"/>
      <c r="G100" s="129"/>
      <c r="H100" s="129"/>
      <c r="I100" s="129"/>
      <c r="J100" s="129"/>
      <c r="K100" s="129"/>
      <c r="L100" s="129"/>
      <c r="M100" s="101">
        <f t="shared" si="15"/>
        <v>0</v>
      </c>
      <c r="N100" s="138"/>
      <c r="O100" s="102">
        <f t="shared" si="17"/>
        <v>0</v>
      </c>
      <c r="P100" s="102" t="str">
        <f>IF(O100=0,"",VLOOKUP(C100&amp;D100&amp;E100,'(資料）基準単価表'!$I:$J,2,0))</f>
        <v/>
      </c>
      <c r="Q100" s="115">
        <f t="shared" si="16"/>
        <v>0</v>
      </c>
    </row>
    <row r="101" spans="2:17" ht="22.5" customHeight="1">
      <c r="B101" s="100" t="s">
        <v>246</v>
      </c>
      <c r="C101" s="138"/>
      <c r="D101" s="138"/>
      <c r="E101" s="138"/>
      <c r="F101" s="128"/>
      <c r="G101" s="129"/>
      <c r="H101" s="129"/>
      <c r="I101" s="129"/>
      <c r="J101" s="129"/>
      <c r="K101" s="129"/>
      <c r="L101" s="129"/>
      <c r="M101" s="101">
        <f t="shared" si="15"/>
        <v>0</v>
      </c>
      <c r="N101" s="138"/>
      <c r="O101" s="102">
        <f t="shared" si="17"/>
        <v>0</v>
      </c>
      <c r="P101" s="102" t="str">
        <f>IF(O101=0,"",VLOOKUP(C101&amp;D101&amp;E101,'(資料）基準単価表'!$I:$J,2,0))</f>
        <v/>
      </c>
      <c r="Q101" s="115">
        <f t="shared" si="16"/>
        <v>0</v>
      </c>
    </row>
    <row r="102" spans="2:17" ht="22.5" customHeight="1">
      <c r="B102" s="100" t="s">
        <v>247</v>
      </c>
      <c r="C102" s="138"/>
      <c r="D102" s="138"/>
      <c r="E102" s="138"/>
      <c r="F102" s="128"/>
      <c r="G102" s="129"/>
      <c r="H102" s="129"/>
      <c r="I102" s="129"/>
      <c r="J102" s="129"/>
      <c r="K102" s="129"/>
      <c r="L102" s="129"/>
      <c r="M102" s="101">
        <f t="shared" si="15"/>
        <v>0</v>
      </c>
      <c r="N102" s="138"/>
      <c r="O102" s="102">
        <f t="shared" si="17"/>
        <v>0</v>
      </c>
      <c r="P102" s="102" t="str">
        <f>IF(O102=0,"",VLOOKUP(C102&amp;D102&amp;E102,'(資料）基準単価表'!$I:$J,2,0))</f>
        <v/>
      </c>
      <c r="Q102" s="115">
        <f t="shared" si="16"/>
        <v>0</v>
      </c>
    </row>
    <row r="103" spans="2:17" ht="22.5" customHeight="1">
      <c r="B103" s="100" t="s">
        <v>248</v>
      </c>
      <c r="C103" s="138"/>
      <c r="D103" s="138"/>
      <c r="E103" s="138"/>
      <c r="F103" s="128"/>
      <c r="G103" s="129"/>
      <c r="H103" s="129"/>
      <c r="I103" s="129"/>
      <c r="J103" s="129"/>
      <c r="K103" s="129"/>
      <c r="L103" s="129"/>
      <c r="M103" s="101">
        <f t="shared" si="15"/>
        <v>0</v>
      </c>
      <c r="N103" s="138"/>
      <c r="O103" s="102">
        <f t="shared" si="17"/>
        <v>0</v>
      </c>
      <c r="P103" s="102" t="str">
        <f>IF(O103=0,"",VLOOKUP(C103&amp;D103&amp;E103,'(資料）基準単価表'!$I:$J,2,0))</f>
        <v/>
      </c>
      <c r="Q103" s="115">
        <f t="shared" si="16"/>
        <v>0</v>
      </c>
    </row>
    <row r="104" spans="2:17" ht="22.5" customHeight="1">
      <c r="B104" s="100" t="s">
        <v>249</v>
      </c>
      <c r="C104" s="138"/>
      <c r="D104" s="138"/>
      <c r="E104" s="138"/>
      <c r="F104" s="128"/>
      <c r="G104" s="129"/>
      <c r="H104" s="129"/>
      <c r="I104" s="129"/>
      <c r="J104" s="129"/>
      <c r="K104" s="129"/>
      <c r="L104" s="129"/>
      <c r="M104" s="101">
        <f t="shared" si="15"/>
        <v>0</v>
      </c>
      <c r="N104" s="138"/>
      <c r="O104" s="102">
        <f t="shared" si="17"/>
        <v>0</v>
      </c>
      <c r="P104" s="102" t="str">
        <f>IF(O104=0,"",VLOOKUP(C104&amp;D104&amp;E104,'(資料）基準単価表'!$I:$J,2,0))</f>
        <v/>
      </c>
      <c r="Q104" s="115">
        <f t="shared" si="16"/>
        <v>0</v>
      </c>
    </row>
    <row r="105" spans="2:17" ht="22.5" customHeight="1">
      <c r="B105" s="100" t="s">
        <v>250</v>
      </c>
      <c r="C105" s="138"/>
      <c r="D105" s="138"/>
      <c r="E105" s="138"/>
      <c r="F105" s="128"/>
      <c r="G105" s="129"/>
      <c r="H105" s="129"/>
      <c r="I105" s="129"/>
      <c r="J105" s="129"/>
      <c r="K105" s="129"/>
      <c r="L105" s="129"/>
      <c r="M105" s="101">
        <f t="shared" si="15"/>
        <v>0</v>
      </c>
      <c r="N105" s="138"/>
      <c r="O105" s="102">
        <f t="shared" si="17"/>
        <v>0</v>
      </c>
      <c r="P105" s="102" t="str">
        <f>IF(O105=0,"",VLOOKUP(C105&amp;D105&amp;E105,'(資料）基準単価表'!$I:$J,2,0))</f>
        <v/>
      </c>
      <c r="Q105" s="115">
        <f t="shared" si="16"/>
        <v>0</v>
      </c>
    </row>
    <row r="106" spans="2:17" ht="22.5" customHeight="1">
      <c r="B106" s="100" t="s">
        <v>251</v>
      </c>
      <c r="C106" s="138"/>
      <c r="D106" s="138"/>
      <c r="E106" s="138"/>
      <c r="F106" s="128"/>
      <c r="G106" s="129"/>
      <c r="H106" s="129"/>
      <c r="I106" s="129"/>
      <c r="J106" s="129"/>
      <c r="K106" s="129"/>
      <c r="L106" s="129"/>
      <c r="M106" s="101">
        <f t="shared" si="15"/>
        <v>0</v>
      </c>
      <c r="N106" s="138"/>
      <c r="O106" s="102">
        <f t="shared" si="17"/>
        <v>0</v>
      </c>
      <c r="P106" s="102" t="str">
        <f>IF(O106=0,"",VLOOKUP(C106&amp;D106&amp;E106,'(資料）基準単価表'!$I:$J,2,0))</f>
        <v/>
      </c>
      <c r="Q106" s="115">
        <f t="shared" si="16"/>
        <v>0</v>
      </c>
    </row>
    <row r="107" spans="2:17" ht="22.5" customHeight="1">
      <c r="B107" s="100" t="s">
        <v>252</v>
      </c>
      <c r="C107" s="138"/>
      <c r="D107" s="138"/>
      <c r="E107" s="138"/>
      <c r="F107" s="128"/>
      <c r="G107" s="129"/>
      <c r="H107" s="129"/>
      <c r="I107" s="129"/>
      <c r="J107" s="129"/>
      <c r="K107" s="129"/>
      <c r="L107" s="129"/>
      <c r="M107" s="101">
        <f t="shared" si="15"/>
        <v>0</v>
      </c>
      <c r="N107" s="138"/>
      <c r="O107" s="102">
        <f t="shared" si="17"/>
        <v>0</v>
      </c>
      <c r="P107" s="102" t="str">
        <f>IF(O107=0,"",VLOOKUP(C107&amp;D107&amp;E107,'(資料）基準単価表'!$I:$J,2,0))</f>
        <v/>
      </c>
      <c r="Q107" s="115">
        <f t="shared" si="16"/>
        <v>0</v>
      </c>
    </row>
    <row r="109" spans="2:17" ht="21.75" customHeight="1">
      <c r="B109" s="224" t="s">
        <v>222</v>
      </c>
      <c r="C109" s="224"/>
      <c r="D109" s="125"/>
      <c r="E109" s="85"/>
      <c r="F109" s="86"/>
      <c r="G109" s="87" t="s">
        <v>223</v>
      </c>
      <c r="H109" s="126"/>
      <c r="O109" s="225" t="s">
        <v>280</v>
      </c>
      <c r="P109" s="226"/>
      <c r="Q109" s="89">
        <f>SUBTOTAL(9,Q114:Q125)</f>
        <v>0</v>
      </c>
    </row>
    <row r="110" spans="2:17" ht="21.75" customHeight="1" thickBot="1">
      <c r="B110" s="224" t="s">
        <v>224</v>
      </c>
      <c r="C110" s="224"/>
      <c r="D110" s="125"/>
      <c r="G110" s="91" t="s">
        <v>225</v>
      </c>
      <c r="H110" s="127"/>
      <c r="O110" s="227" t="s">
        <v>226</v>
      </c>
      <c r="P110" s="227"/>
      <c r="Q110" s="92">
        <f>SUBTOTAL(9,P114:P125)</f>
        <v>0</v>
      </c>
    </row>
    <row r="111" spans="2:17" ht="21.75" customHeight="1" thickTop="1" thickBot="1">
      <c r="B111" s="85"/>
      <c r="C111" s="85"/>
      <c r="D111" s="93"/>
      <c r="G111" s="91"/>
      <c r="H111" s="91"/>
      <c r="I111" s="91"/>
      <c r="J111" s="91"/>
      <c r="K111" s="91"/>
      <c r="O111" s="223" t="s">
        <v>281</v>
      </c>
      <c r="P111" s="223"/>
      <c r="Q111" s="94">
        <f>Q110-Q109</f>
        <v>0</v>
      </c>
    </row>
    <row r="112" spans="2:17" ht="8.25" customHeight="1" thickTop="1">
      <c r="B112" s="85"/>
      <c r="C112" s="85"/>
      <c r="D112" s="90"/>
      <c r="G112" s="91"/>
      <c r="H112" s="91"/>
      <c r="I112" s="91"/>
      <c r="J112" s="91"/>
      <c r="K112" s="91"/>
      <c r="M112" s="95"/>
      <c r="O112" s="118"/>
      <c r="P112" s="119"/>
      <c r="Q112" s="96"/>
    </row>
    <row r="113" spans="2:17" s="99" customFormat="1" ht="42" customHeight="1">
      <c r="B113" s="97" t="s">
        <v>227</v>
      </c>
      <c r="C113" s="116" t="s">
        <v>266</v>
      </c>
      <c r="D113" s="97" t="s">
        <v>228</v>
      </c>
      <c r="E113" s="98" t="s">
        <v>229</v>
      </c>
      <c r="F113" s="97" t="s">
        <v>230</v>
      </c>
      <c r="G113" s="114" t="s">
        <v>231</v>
      </c>
      <c r="H113" s="123" t="s">
        <v>282</v>
      </c>
      <c r="I113" s="114" t="s">
        <v>232</v>
      </c>
      <c r="J113" s="114" t="s">
        <v>233</v>
      </c>
      <c r="K113" s="114" t="s">
        <v>234</v>
      </c>
      <c r="L113" s="114" t="s">
        <v>235</v>
      </c>
      <c r="M113" s="98" t="s">
        <v>236</v>
      </c>
      <c r="N113" s="98" t="s">
        <v>237</v>
      </c>
      <c r="O113" s="120" t="s">
        <v>238</v>
      </c>
      <c r="P113" s="136" t="s">
        <v>239</v>
      </c>
      <c r="Q113" s="98" t="s">
        <v>240</v>
      </c>
    </row>
    <row r="114" spans="2:17" ht="22.5" customHeight="1">
      <c r="B114" s="100" t="s">
        <v>241</v>
      </c>
      <c r="C114" s="138"/>
      <c r="D114" s="138"/>
      <c r="E114" s="138"/>
      <c r="F114" s="128"/>
      <c r="G114" s="129"/>
      <c r="H114" s="129"/>
      <c r="I114" s="129"/>
      <c r="J114" s="129"/>
      <c r="K114" s="129"/>
      <c r="L114" s="129"/>
      <c r="M114" s="101">
        <f t="shared" ref="M114:M125" si="18">SUM(G114:L114)</f>
        <v>0</v>
      </c>
      <c r="N114" s="138"/>
      <c r="O114" s="102">
        <f>ROUNDDOWN(M114*N114,0)</f>
        <v>0</v>
      </c>
      <c r="P114" s="102" t="str">
        <f>IF(O114=0,"",VLOOKUP(C114&amp;D114&amp;E114,'(資料）基準単価表'!$I:$J,2,0))</f>
        <v/>
      </c>
      <c r="Q114" s="115">
        <f t="shared" ref="Q114:Q125" si="19">MIN(O114,P114)</f>
        <v>0</v>
      </c>
    </row>
    <row r="115" spans="2:17" ht="22.5" customHeight="1">
      <c r="B115" s="100" t="s">
        <v>242</v>
      </c>
      <c r="C115" s="138"/>
      <c r="D115" s="138"/>
      <c r="E115" s="138"/>
      <c r="F115" s="128"/>
      <c r="G115" s="129"/>
      <c r="H115" s="129"/>
      <c r="I115" s="129"/>
      <c r="J115" s="129"/>
      <c r="K115" s="129"/>
      <c r="L115" s="129"/>
      <c r="M115" s="101">
        <f t="shared" si="18"/>
        <v>0</v>
      </c>
      <c r="N115" s="138"/>
      <c r="O115" s="102">
        <f t="shared" ref="O115:O125" si="20">ROUNDDOWN(M115*N115,0)</f>
        <v>0</v>
      </c>
      <c r="P115" s="102" t="str">
        <f>IF(O115=0,"",VLOOKUP(C115&amp;D115&amp;E115,'(資料）基準単価表'!$I:$J,2,0))</f>
        <v/>
      </c>
      <c r="Q115" s="115">
        <f t="shared" si="19"/>
        <v>0</v>
      </c>
    </row>
    <row r="116" spans="2:17" ht="22.5" customHeight="1">
      <c r="B116" s="100" t="s">
        <v>243</v>
      </c>
      <c r="C116" s="138"/>
      <c r="D116" s="138"/>
      <c r="E116" s="138"/>
      <c r="F116" s="128"/>
      <c r="G116" s="129"/>
      <c r="H116" s="129"/>
      <c r="I116" s="129"/>
      <c r="J116" s="129"/>
      <c r="K116" s="129"/>
      <c r="L116" s="129"/>
      <c r="M116" s="101">
        <f t="shared" si="18"/>
        <v>0</v>
      </c>
      <c r="N116" s="138"/>
      <c r="O116" s="102">
        <f t="shared" si="20"/>
        <v>0</v>
      </c>
      <c r="P116" s="102" t="str">
        <f>IF(O116=0,"",VLOOKUP(C116&amp;D116&amp;E116,'(資料）基準単価表'!$I:$J,2,0))</f>
        <v/>
      </c>
      <c r="Q116" s="115">
        <f t="shared" si="19"/>
        <v>0</v>
      </c>
    </row>
    <row r="117" spans="2:17" ht="22.5" customHeight="1">
      <c r="B117" s="100" t="s">
        <v>244</v>
      </c>
      <c r="C117" s="138"/>
      <c r="D117" s="138"/>
      <c r="E117" s="138"/>
      <c r="F117" s="128"/>
      <c r="G117" s="129"/>
      <c r="H117" s="129"/>
      <c r="I117" s="129"/>
      <c r="J117" s="129"/>
      <c r="K117" s="129"/>
      <c r="L117" s="129"/>
      <c r="M117" s="101">
        <f t="shared" si="18"/>
        <v>0</v>
      </c>
      <c r="N117" s="138"/>
      <c r="O117" s="102">
        <f t="shared" si="20"/>
        <v>0</v>
      </c>
      <c r="P117" s="102" t="str">
        <f>IF(O117=0,"",VLOOKUP(C117&amp;D117&amp;E117,'(資料）基準単価表'!$I:$J,2,0))</f>
        <v/>
      </c>
      <c r="Q117" s="115">
        <f t="shared" si="19"/>
        <v>0</v>
      </c>
    </row>
    <row r="118" spans="2:17" ht="22.5" customHeight="1">
      <c r="B118" s="100" t="s">
        <v>245</v>
      </c>
      <c r="C118" s="138"/>
      <c r="D118" s="138"/>
      <c r="E118" s="138"/>
      <c r="F118" s="128"/>
      <c r="G118" s="129"/>
      <c r="H118" s="129"/>
      <c r="I118" s="129"/>
      <c r="J118" s="129"/>
      <c r="K118" s="129"/>
      <c r="L118" s="129"/>
      <c r="M118" s="101">
        <f t="shared" si="18"/>
        <v>0</v>
      </c>
      <c r="N118" s="138"/>
      <c r="O118" s="102">
        <f t="shared" si="20"/>
        <v>0</v>
      </c>
      <c r="P118" s="102" t="str">
        <f>IF(O118=0,"",VLOOKUP(C118&amp;D118&amp;E118,'(資料）基準単価表'!$I:$J,2,0))</f>
        <v/>
      </c>
      <c r="Q118" s="115">
        <f t="shared" si="19"/>
        <v>0</v>
      </c>
    </row>
    <row r="119" spans="2:17" ht="22.5" customHeight="1">
      <c r="B119" s="100" t="s">
        <v>246</v>
      </c>
      <c r="C119" s="138"/>
      <c r="D119" s="138"/>
      <c r="E119" s="138"/>
      <c r="F119" s="128"/>
      <c r="G119" s="129"/>
      <c r="H119" s="129"/>
      <c r="I119" s="129"/>
      <c r="J119" s="129"/>
      <c r="K119" s="129"/>
      <c r="L119" s="129"/>
      <c r="M119" s="101">
        <f t="shared" si="18"/>
        <v>0</v>
      </c>
      <c r="N119" s="138"/>
      <c r="O119" s="102">
        <f t="shared" si="20"/>
        <v>0</v>
      </c>
      <c r="P119" s="102" t="str">
        <f>IF(O119=0,"",VLOOKUP(C119&amp;D119&amp;E119,'(資料）基準単価表'!$I:$J,2,0))</f>
        <v/>
      </c>
      <c r="Q119" s="115">
        <f t="shared" si="19"/>
        <v>0</v>
      </c>
    </row>
    <row r="120" spans="2:17" ht="22.5" customHeight="1">
      <c r="B120" s="100" t="s">
        <v>247</v>
      </c>
      <c r="C120" s="138"/>
      <c r="D120" s="138"/>
      <c r="E120" s="138"/>
      <c r="F120" s="128"/>
      <c r="G120" s="129"/>
      <c r="H120" s="129"/>
      <c r="I120" s="129"/>
      <c r="J120" s="129"/>
      <c r="K120" s="129"/>
      <c r="L120" s="129"/>
      <c r="M120" s="101">
        <f t="shared" si="18"/>
        <v>0</v>
      </c>
      <c r="N120" s="138"/>
      <c r="O120" s="102">
        <f t="shared" si="20"/>
        <v>0</v>
      </c>
      <c r="P120" s="102" t="str">
        <f>IF(O120=0,"",VLOOKUP(C120&amp;D120&amp;E120,'(資料）基準単価表'!$I:$J,2,0))</f>
        <v/>
      </c>
      <c r="Q120" s="115">
        <f t="shared" si="19"/>
        <v>0</v>
      </c>
    </row>
    <row r="121" spans="2:17" ht="22.5" customHeight="1">
      <c r="B121" s="100" t="s">
        <v>248</v>
      </c>
      <c r="C121" s="138"/>
      <c r="D121" s="138"/>
      <c r="E121" s="138"/>
      <c r="F121" s="128"/>
      <c r="G121" s="129"/>
      <c r="H121" s="129"/>
      <c r="I121" s="129"/>
      <c r="J121" s="129"/>
      <c r="K121" s="129"/>
      <c r="L121" s="129"/>
      <c r="M121" s="101">
        <f t="shared" si="18"/>
        <v>0</v>
      </c>
      <c r="N121" s="138"/>
      <c r="O121" s="102">
        <f t="shared" si="20"/>
        <v>0</v>
      </c>
      <c r="P121" s="102" t="str">
        <f>IF(O121=0,"",VLOOKUP(C121&amp;D121&amp;E121,'(資料）基準単価表'!$I:$J,2,0))</f>
        <v/>
      </c>
      <c r="Q121" s="115">
        <f t="shared" si="19"/>
        <v>0</v>
      </c>
    </row>
    <row r="122" spans="2:17" ht="22.5" customHeight="1">
      <c r="B122" s="100" t="s">
        <v>249</v>
      </c>
      <c r="C122" s="138"/>
      <c r="D122" s="138"/>
      <c r="E122" s="138"/>
      <c r="F122" s="128"/>
      <c r="G122" s="129"/>
      <c r="H122" s="129"/>
      <c r="I122" s="129"/>
      <c r="J122" s="129"/>
      <c r="K122" s="129"/>
      <c r="L122" s="129"/>
      <c r="M122" s="101">
        <f t="shared" si="18"/>
        <v>0</v>
      </c>
      <c r="N122" s="138"/>
      <c r="O122" s="102">
        <f t="shared" si="20"/>
        <v>0</v>
      </c>
      <c r="P122" s="102" t="str">
        <f>IF(O122=0,"",VLOOKUP(C122&amp;D122&amp;E122,'(資料）基準単価表'!$I:$J,2,0))</f>
        <v/>
      </c>
      <c r="Q122" s="115">
        <f t="shared" si="19"/>
        <v>0</v>
      </c>
    </row>
    <row r="123" spans="2:17" ht="22.5" customHeight="1">
      <c r="B123" s="100" t="s">
        <v>250</v>
      </c>
      <c r="C123" s="138"/>
      <c r="D123" s="138"/>
      <c r="E123" s="138"/>
      <c r="F123" s="128"/>
      <c r="G123" s="129"/>
      <c r="H123" s="129"/>
      <c r="I123" s="129"/>
      <c r="J123" s="129"/>
      <c r="K123" s="129"/>
      <c r="L123" s="129"/>
      <c r="M123" s="101">
        <f t="shared" si="18"/>
        <v>0</v>
      </c>
      <c r="N123" s="138"/>
      <c r="O123" s="102">
        <f t="shared" si="20"/>
        <v>0</v>
      </c>
      <c r="P123" s="102" t="str">
        <f>IF(O123=0,"",VLOOKUP(C123&amp;D123&amp;E123,'(資料）基準単価表'!$I:$J,2,0))</f>
        <v/>
      </c>
      <c r="Q123" s="115">
        <f t="shared" si="19"/>
        <v>0</v>
      </c>
    </row>
    <row r="124" spans="2:17" ht="22.5" customHeight="1">
      <c r="B124" s="100" t="s">
        <v>251</v>
      </c>
      <c r="C124" s="138"/>
      <c r="D124" s="138"/>
      <c r="E124" s="138"/>
      <c r="F124" s="128"/>
      <c r="G124" s="129"/>
      <c r="H124" s="129"/>
      <c r="I124" s="129"/>
      <c r="J124" s="129"/>
      <c r="K124" s="129"/>
      <c r="L124" s="129"/>
      <c r="M124" s="101">
        <f t="shared" si="18"/>
        <v>0</v>
      </c>
      <c r="N124" s="138"/>
      <c r="O124" s="102">
        <f t="shared" si="20"/>
        <v>0</v>
      </c>
      <c r="P124" s="102" t="str">
        <f>IF(O124=0,"",VLOOKUP(C124&amp;D124&amp;E124,'(資料）基準単価表'!$I:$J,2,0))</f>
        <v/>
      </c>
      <c r="Q124" s="115">
        <f t="shared" si="19"/>
        <v>0</v>
      </c>
    </row>
    <row r="125" spans="2:17" ht="22.5" customHeight="1">
      <c r="B125" s="100" t="s">
        <v>252</v>
      </c>
      <c r="C125" s="138"/>
      <c r="D125" s="138"/>
      <c r="E125" s="138"/>
      <c r="F125" s="128"/>
      <c r="G125" s="129"/>
      <c r="H125" s="129"/>
      <c r="I125" s="129"/>
      <c r="J125" s="129"/>
      <c r="K125" s="129"/>
      <c r="L125" s="129"/>
      <c r="M125" s="101">
        <f t="shared" si="18"/>
        <v>0</v>
      </c>
      <c r="N125" s="138"/>
      <c r="O125" s="102">
        <f t="shared" si="20"/>
        <v>0</v>
      </c>
      <c r="P125" s="102" t="str">
        <f>IF(O125=0,"",VLOOKUP(C125&amp;D125&amp;E125,'(資料）基準単価表'!$I:$J,2,0))</f>
        <v/>
      </c>
      <c r="Q125" s="115">
        <f t="shared" si="19"/>
        <v>0</v>
      </c>
    </row>
    <row r="127" spans="2:17" ht="21.75" customHeight="1">
      <c r="B127" s="224" t="s">
        <v>222</v>
      </c>
      <c r="C127" s="224"/>
      <c r="D127" s="125"/>
      <c r="E127" s="85"/>
      <c r="F127" s="86"/>
      <c r="G127" s="87" t="s">
        <v>223</v>
      </c>
      <c r="H127" s="126"/>
      <c r="O127" s="225" t="s">
        <v>280</v>
      </c>
      <c r="P127" s="226"/>
      <c r="Q127" s="89">
        <f>SUBTOTAL(9,Q132:Q143)</f>
        <v>0</v>
      </c>
    </row>
    <row r="128" spans="2:17" ht="21.75" customHeight="1" thickBot="1">
      <c r="B128" s="224" t="s">
        <v>224</v>
      </c>
      <c r="C128" s="224"/>
      <c r="D128" s="125"/>
      <c r="G128" s="91" t="s">
        <v>225</v>
      </c>
      <c r="H128" s="127"/>
      <c r="O128" s="227" t="s">
        <v>226</v>
      </c>
      <c r="P128" s="227"/>
      <c r="Q128" s="92">
        <f>SUBTOTAL(9,P132:P143)</f>
        <v>0</v>
      </c>
    </row>
    <row r="129" spans="2:17" ht="21.75" customHeight="1" thickTop="1" thickBot="1">
      <c r="B129" s="85"/>
      <c r="C129" s="85"/>
      <c r="D129" s="93"/>
      <c r="G129" s="91"/>
      <c r="H129" s="91"/>
      <c r="I129" s="91"/>
      <c r="J129" s="91"/>
      <c r="K129" s="91"/>
      <c r="O129" s="223" t="s">
        <v>281</v>
      </c>
      <c r="P129" s="223"/>
      <c r="Q129" s="94">
        <f>Q128-Q127</f>
        <v>0</v>
      </c>
    </row>
    <row r="130" spans="2:17" ht="8.25" customHeight="1" thickTop="1">
      <c r="B130" s="85"/>
      <c r="C130" s="85"/>
      <c r="D130" s="90"/>
      <c r="G130" s="91"/>
      <c r="H130" s="91"/>
      <c r="I130" s="91"/>
      <c r="J130" s="91"/>
      <c r="K130" s="91"/>
      <c r="M130" s="95"/>
      <c r="O130" s="118"/>
      <c r="P130" s="119"/>
      <c r="Q130" s="96"/>
    </row>
    <row r="131" spans="2:17" s="99" customFormat="1" ht="42" customHeight="1">
      <c r="B131" s="97" t="s">
        <v>227</v>
      </c>
      <c r="C131" s="116" t="s">
        <v>266</v>
      </c>
      <c r="D131" s="97" t="s">
        <v>228</v>
      </c>
      <c r="E131" s="98" t="s">
        <v>229</v>
      </c>
      <c r="F131" s="97" t="s">
        <v>230</v>
      </c>
      <c r="G131" s="114" t="s">
        <v>231</v>
      </c>
      <c r="H131" s="123" t="s">
        <v>282</v>
      </c>
      <c r="I131" s="114" t="s">
        <v>232</v>
      </c>
      <c r="J131" s="114" t="s">
        <v>233</v>
      </c>
      <c r="K131" s="114" t="s">
        <v>234</v>
      </c>
      <c r="L131" s="114" t="s">
        <v>235</v>
      </c>
      <c r="M131" s="98" t="s">
        <v>236</v>
      </c>
      <c r="N131" s="98" t="s">
        <v>237</v>
      </c>
      <c r="O131" s="120" t="s">
        <v>238</v>
      </c>
      <c r="P131" s="136" t="s">
        <v>239</v>
      </c>
      <c r="Q131" s="98" t="s">
        <v>240</v>
      </c>
    </row>
    <row r="132" spans="2:17" ht="22.5" customHeight="1">
      <c r="B132" s="100" t="s">
        <v>241</v>
      </c>
      <c r="C132" s="138"/>
      <c r="D132" s="138"/>
      <c r="E132" s="138"/>
      <c r="F132" s="128"/>
      <c r="G132" s="129"/>
      <c r="H132" s="129"/>
      <c r="I132" s="129"/>
      <c r="J132" s="129"/>
      <c r="K132" s="129"/>
      <c r="L132" s="129"/>
      <c r="M132" s="101">
        <f t="shared" ref="M132:M143" si="21">SUM(G132:L132)</f>
        <v>0</v>
      </c>
      <c r="N132" s="138"/>
      <c r="O132" s="102">
        <f>ROUNDDOWN(M132*N132,0)</f>
        <v>0</v>
      </c>
      <c r="P132" s="102" t="str">
        <f>IF(O132=0,"",VLOOKUP(C132&amp;D132&amp;E132,'(資料）基準単価表'!$I:$J,2,0))</f>
        <v/>
      </c>
      <c r="Q132" s="115">
        <f t="shared" ref="Q132:Q143" si="22">MIN(O132,P132)</f>
        <v>0</v>
      </c>
    </row>
    <row r="133" spans="2:17" ht="22.5" customHeight="1">
      <c r="B133" s="100" t="s">
        <v>242</v>
      </c>
      <c r="C133" s="138"/>
      <c r="D133" s="138"/>
      <c r="E133" s="138"/>
      <c r="F133" s="128"/>
      <c r="G133" s="129"/>
      <c r="H133" s="129"/>
      <c r="I133" s="129"/>
      <c r="J133" s="129"/>
      <c r="K133" s="129"/>
      <c r="L133" s="129"/>
      <c r="M133" s="101">
        <f t="shared" si="21"/>
        <v>0</v>
      </c>
      <c r="N133" s="138"/>
      <c r="O133" s="102">
        <f t="shared" ref="O133:O143" si="23">ROUNDDOWN(M133*N133,0)</f>
        <v>0</v>
      </c>
      <c r="P133" s="102" t="str">
        <f>IF(O133=0,"",VLOOKUP(C133&amp;D133&amp;E133,'(資料）基準単価表'!$I:$J,2,0))</f>
        <v/>
      </c>
      <c r="Q133" s="115">
        <f t="shared" si="22"/>
        <v>0</v>
      </c>
    </row>
    <row r="134" spans="2:17" ht="22.5" customHeight="1">
      <c r="B134" s="100" t="s">
        <v>243</v>
      </c>
      <c r="C134" s="138"/>
      <c r="D134" s="138"/>
      <c r="E134" s="138"/>
      <c r="F134" s="128"/>
      <c r="G134" s="129"/>
      <c r="H134" s="129"/>
      <c r="I134" s="129"/>
      <c r="J134" s="129"/>
      <c r="K134" s="129"/>
      <c r="L134" s="129"/>
      <c r="M134" s="101">
        <f t="shared" si="21"/>
        <v>0</v>
      </c>
      <c r="N134" s="138"/>
      <c r="O134" s="102">
        <f t="shared" si="23"/>
        <v>0</v>
      </c>
      <c r="P134" s="102" t="str">
        <f>IF(O134=0,"",VLOOKUP(C134&amp;D134&amp;E134,'(資料）基準単価表'!$I:$J,2,0))</f>
        <v/>
      </c>
      <c r="Q134" s="115">
        <f t="shared" si="22"/>
        <v>0</v>
      </c>
    </row>
    <row r="135" spans="2:17" ht="22.5" customHeight="1">
      <c r="B135" s="100" t="s">
        <v>244</v>
      </c>
      <c r="C135" s="138"/>
      <c r="D135" s="138"/>
      <c r="E135" s="138"/>
      <c r="F135" s="128"/>
      <c r="G135" s="129"/>
      <c r="H135" s="129"/>
      <c r="I135" s="129"/>
      <c r="J135" s="129"/>
      <c r="K135" s="129"/>
      <c r="L135" s="129"/>
      <c r="M135" s="101">
        <f t="shared" si="21"/>
        <v>0</v>
      </c>
      <c r="N135" s="138"/>
      <c r="O135" s="102">
        <f t="shared" si="23"/>
        <v>0</v>
      </c>
      <c r="P135" s="102" t="str">
        <f>IF(O135=0,"",VLOOKUP(C135&amp;D135&amp;E135,'(資料）基準単価表'!$I:$J,2,0))</f>
        <v/>
      </c>
      <c r="Q135" s="115">
        <f t="shared" si="22"/>
        <v>0</v>
      </c>
    </row>
    <row r="136" spans="2:17" ht="22.5" customHeight="1">
      <c r="B136" s="100" t="s">
        <v>245</v>
      </c>
      <c r="C136" s="138"/>
      <c r="D136" s="138"/>
      <c r="E136" s="138"/>
      <c r="F136" s="128"/>
      <c r="G136" s="129"/>
      <c r="H136" s="129"/>
      <c r="I136" s="129"/>
      <c r="J136" s="129"/>
      <c r="K136" s="129"/>
      <c r="L136" s="129"/>
      <c r="M136" s="101">
        <f t="shared" si="21"/>
        <v>0</v>
      </c>
      <c r="N136" s="138"/>
      <c r="O136" s="102">
        <f t="shared" si="23"/>
        <v>0</v>
      </c>
      <c r="P136" s="102" t="str">
        <f>IF(O136=0,"",VLOOKUP(C136&amp;D136&amp;E136,'(資料）基準単価表'!$I:$J,2,0))</f>
        <v/>
      </c>
      <c r="Q136" s="115">
        <f t="shared" si="22"/>
        <v>0</v>
      </c>
    </row>
    <row r="137" spans="2:17" ht="22.5" customHeight="1">
      <c r="B137" s="100" t="s">
        <v>246</v>
      </c>
      <c r="C137" s="138"/>
      <c r="D137" s="138"/>
      <c r="E137" s="138"/>
      <c r="F137" s="128"/>
      <c r="G137" s="129"/>
      <c r="H137" s="129"/>
      <c r="I137" s="129"/>
      <c r="J137" s="129"/>
      <c r="K137" s="129"/>
      <c r="L137" s="129"/>
      <c r="M137" s="101">
        <f t="shared" si="21"/>
        <v>0</v>
      </c>
      <c r="N137" s="138"/>
      <c r="O137" s="102">
        <f t="shared" si="23"/>
        <v>0</v>
      </c>
      <c r="P137" s="102" t="str">
        <f>IF(O137=0,"",VLOOKUP(C137&amp;D137&amp;E137,'(資料）基準単価表'!$I:$J,2,0))</f>
        <v/>
      </c>
      <c r="Q137" s="115">
        <f t="shared" si="22"/>
        <v>0</v>
      </c>
    </row>
    <row r="138" spans="2:17" ht="22.5" customHeight="1">
      <c r="B138" s="100" t="s">
        <v>247</v>
      </c>
      <c r="C138" s="138"/>
      <c r="D138" s="138"/>
      <c r="E138" s="138"/>
      <c r="F138" s="128"/>
      <c r="G138" s="129"/>
      <c r="H138" s="129"/>
      <c r="I138" s="129"/>
      <c r="J138" s="129"/>
      <c r="K138" s="129"/>
      <c r="L138" s="129"/>
      <c r="M138" s="101">
        <f t="shared" si="21"/>
        <v>0</v>
      </c>
      <c r="N138" s="138"/>
      <c r="O138" s="102">
        <f t="shared" si="23"/>
        <v>0</v>
      </c>
      <c r="P138" s="102" t="str">
        <f>IF(O138=0,"",VLOOKUP(C138&amp;D138&amp;E138,'(資料）基準単価表'!$I:$J,2,0))</f>
        <v/>
      </c>
      <c r="Q138" s="115">
        <f t="shared" si="22"/>
        <v>0</v>
      </c>
    </row>
    <row r="139" spans="2:17" ht="22.5" customHeight="1">
      <c r="B139" s="100" t="s">
        <v>248</v>
      </c>
      <c r="C139" s="138"/>
      <c r="D139" s="138"/>
      <c r="E139" s="138"/>
      <c r="F139" s="128"/>
      <c r="G139" s="129"/>
      <c r="H139" s="129"/>
      <c r="I139" s="129"/>
      <c r="J139" s="129"/>
      <c r="K139" s="129"/>
      <c r="L139" s="129"/>
      <c r="M139" s="101">
        <f t="shared" si="21"/>
        <v>0</v>
      </c>
      <c r="N139" s="138"/>
      <c r="O139" s="102">
        <f t="shared" si="23"/>
        <v>0</v>
      </c>
      <c r="P139" s="102" t="str">
        <f>IF(O139=0,"",VLOOKUP(C139&amp;D139&amp;E139,'(資料）基準単価表'!$I:$J,2,0))</f>
        <v/>
      </c>
      <c r="Q139" s="115">
        <f t="shared" si="22"/>
        <v>0</v>
      </c>
    </row>
    <row r="140" spans="2:17" ht="22.5" customHeight="1">
      <c r="B140" s="100" t="s">
        <v>249</v>
      </c>
      <c r="C140" s="138"/>
      <c r="D140" s="138"/>
      <c r="E140" s="138"/>
      <c r="F140" s="128"/>
      <c r="G140" s="129"/>
      <c r="H140" s="129"/>
      <c r="I140" s="129"/>
      <c r="J140" s="129"/>
      <c r="K140" s="129"/>
      <c r="L140" s="129"/>
      <c r="M140" s="101">
        <f t="shared" si="21"/>
        <v>0</v>
      </c>
      <c r="N140" s="138"/>
      <c r="O140" s="102">
        <f t="shared" si="23"/>
        <v>0</v>
      </c>
      <c r="P140" s="102" t="str">
        <f>IF(O140=0,"",VLOOKUP(C140&amp;D140&amp;E140,'(資料）基準単価表'!$I:$J,2,0))</f>
        <v/>
      </c>
      <c r="Q140" s="115">
        <f t="shared" si="22"/>
        <v>0</v>
      </c>
    </row>
    <row r="141" spans="2:17" ht="22.5" customHeight="1">
      <c r="B141" s="100" t="s">
        <v>250</v>
      </c>
      <c r="C141" s="138"/>
      <c r="D141" s="138"/>
      <c r="E141" s="138"/>
      <c r="F141" s="128"/>
      <c r="G141" s="129"/>
      <c r="H141" s="129"/>
      <c r="I141" s="129"/>
      <c r="J141" s="129"/>
      <c r="K141" s="129"/>
      <c r="L141" s="129"/>
      <c r="M141" s="101">
        <f t="shared" si="21"/>
        <v>0</v>
      </c>
      <c r="N141" s="138"/>
      <c r="O141" s="102">
        <f t="shared" si="23"/>
        <v>0</v>
      </c>
      <c r="P141" s="102" t="str">
        <f>IF(O141=0,"",VLOOKUP(C141&amp;D141&amp;E141,'(資料）基準単価表'!$I:$J,2,0))</f>
        <v/>
      </c>
      <c r="Q141" s="115">
        <f t="shared" si="22"/>
        <v>0</v>
      </c>
    </row>
    <row r="142" spans="2:17" ht="22.5" customHeight="1">
      <c r="B142" s="100" t="s">
        <v>251</v>
      </c>
      <c r="C142" s="138"/>
      <c r="D142" s="138"/>
      <c r="E142" s="138"/>
      <c r="F142" s="128"/>
      <c r="G142" s="129"/>
      <c r="H142" s="129"/>
      <c r="I142" s="129"/>
      <c r="J142" s="129"/>
      <c r="K142" s="129"/>
      <c r="L142" s="129"/>
      <c r="M142" s="101">
        <f t="shared" si="21"/>
        <v>0</v>
      </c>
      <c r="N142" s="138"/>
      <c r="O142" s="102">
        <f t="shared" si="23"/>
        <v>0</v>
      </c>
      <c r="P142" s="102" t="str">
        <f>IF(O142=0,"",VLOOKUP(C142&amp;D142&amp;E142,'(資料）基準単価表'!$I:$J,2,0))</f>
        <v/>
      </c>
      <c r="Q142" s="115">
        <f t="shared" si="22"/>
        <v>0</v>
      </c>
    </row>
    <row r="143" spans="2:17" ht="22.5" customHeight="1">
      <c r="B143" s="100" t="s">
        <v>252</v>
      </c>
      <c r="C143" s="138"/>
      <c r="D143" s="138"/>
      <c r="E143" s="138"/>
      <c r="F143" s="128"/>
      <c r="G143" s="129"/>
      <c r="H143" s="129"/>
      <c r="I143" s="129"/>
      <c r="J143" s="129"/>
      <c r="K143" s="129"/>
      <c r="L143" s="129"/>
      <c r="M143" s="101">
        <f t="shared" si="21"/>
        <v>0</v>
      </c>
      <c r="N143" s="138"/>
      <c r="O143" s="102">
        <f t="shared" si="23"/>
        <v>0</v>
      </c>
      <c r="P143" s="102" t="str">
        <f>IF(O143=0,"",VLOOKUP(C143&amp;D143&amp;E143,'(資料）基準単価表'!$I:$J,2,0))</f>
        <v/>
      </c>
      <c r="Q143" s="115">
        <f t="shared" si="22"/>
        <v>0</v>
      </c>
    </row>
    <row r="145" spans="2:17" ht="21.75" customHeight="1">
      <c r="B145" s="224" t="s">
        <v>222</v>
      </c>
      <c r="C145" s="224"/>
      <c r="D145" s="125"/>
      <c r="E145" s="85"/>
      <c r="F145" s="86"/>
      <c r="G145" s="87" t="s">
        <v>223</v>
      </c>
      <c r="H145" s="126"/>
      <c r="O145" s="225" t="s">
        <v>280</v>
      </c>
      <c r="P145" s="226"/>
      <c r="Q145" s="89">
        <f>SUBTOTAL(9,Q150:Q161)</f>
        <v>0</v>
      </c>
    </row>
    <row r="146" spans="2:17" ht="21.75" customHeight="1" thickBot="1">
      <c r="B146" s="224" t="s">
        <v>224</v>
      </c>
      <c r="C146" s="224"/>
      <c r="D146" s="125"/>
      <c r="G146" s="91" t="s">
        <v>225</v>
      </c>
      <c r="H146" s="127"/>
      <c r="O146" s="227" t="s">
        <v>226</v>
      </c>
      <c r="P146" s="227"/>
      <c r="Q146" s="92">
        <f>SUBTOTAL(9,P150:P161)</f>
        <v>0</v>
      </c>
    </row>
    <row r="147" spans="2:17" ht="21.75" customHeight="1" thickTop="1" thickBot="1">
      <c r="B147" s="85"/>
      <c r="C147" s="85"/>
      <c r="D147" s="93"/>
      <c r="G147" s="91"/>
      <c r="H147" s="91"/>
      <c r="I147" s="91"/>
      <c r="J147" s="91"/>
      <c r="K147" s="91"/>
      <c r="O147" s="223" t="s">
        <v>281</v>
      </c>
      <c r="P147" s="223"/>
      <c r="Q147" s="94">
        <f>Q146-Q145</f>
        <v>0</v>
      </c>
    </row>
    <row r="148" spans="2:17" ht="8.25" customHeight="1" thickTop="1">
      <c r="B148" s="85"/>
      <c r="C148" s="85"/>
      <c r="D148" s="90"/>
      <c r="G148" s="91"/>
      <c r="H148" s="91"/>
      <c r="I148" s="91"/>
      <c r="J148" s="91"/>
      <c r="K148" s="91"/>
      <c r="M148" s="95"/>
      <c r="O148" s="118"/>
      <c r="P148" s="119"/>
      <c r="Q148" s="96"/>
    </row>
    <row r="149" spans="2:17" s="99" customFormat="1" ht="42" customHeight="1">
      <c r="B149" s="97" t="s">
        <v>227</v>
      </c>
      <c r="C149" s="116" t="s">
        <v>266</v>
      </c>
      <c r="D149" s="97" t="s">
        <v>228</v>
      </c>
      <c r="E149" s="98" t="s">
        <v>229</v>
      </c>
      <c r="F149" s="97" t="s">
        <v>230</v>
      </c>
      <c r="G149" s="114" t="s">
        <v>231</v>
      </c>
      <c r="H149" s="123" t="s">
        <v>282</v>
      </c>
      <c r="I149" s="114" t="s">
        <v>232</v>
      </c>
      <c r="J149" s="114" t="s">
        <v>233</v>
      </c>
      <c r="K149" s="114" t="s">
        <v>234</v>
      </c>
      <c r="L149" s="114" t="s">
        <v>235</v>
      </c>
      <c r="M149" s="98" t="s">
        <v>236</v>
      </c>
      <c r="N149" s="98" t="s">
        <v>237</v>
      </c>
      <c r="O149" s="120" t="s">
        <v>238</v>
      </c>
      <c r="P149" s="136" t="s">
        <v>239</v>
      </c>
      <c r="Q149" s="98" t="s">
        <v>240</v>
      </c>
    </row>
    <row r="150" spans="2:17" ht="22.5" customHeight="1">
      <c r="B150" s="100" t="s">
        <v>241</v>
      </c>
      <c r="C150" s="138"/>
      <c r="D150" s="138"/>
      <c r="E150" s="138"/>
      <c r="F150" s="128"/>
      <c r="G150" s="129"/>
      <c r="H150" s="129"/>
      <c r="I150" s="129"/>
      <c r="J150" s="129"/>
      <c r="K150" s="129"/>
      <c r="L150" s="129"/>
      <c r="M150" s="101">
        <f t="shared" ref="M150:M161" si="24">SUM(G150:L150)</f>
        <v>0</v>
      </c>
      <c r="N150" s="138"/>
      <c r="O150" s="102">
        <f>ROUNDDOWN(M150*N150,0)</f>
        <v>0</v>
      </c>
      <c r="P150" s="102" t="str">
        <f>IF(O150=0,"",VLOOKUP(C150&amp;D150&amp;E150,'(資料）基準単価表'!$I:$J,2,0))</f>
        <v/>
      </c>
      <c r="Q150" s="115">
        <f t="shared" ref="Q150:Q161" si="25">MIN(O150,P150)</f>
        <v>0</v>
      </c>
    </row>
    <row r="151" spans="2:17" ht="22.5" customHeight="1">
      <c r="B151" s="100" t="s">
        <v>242</v>
      </c>
      <c r="C151" s="138"/>
      <c r="D151" s="138"/>
      <c r="E151" s="138"/>
      <c r="F151" s="128"/>
      <c r="G151" s="129"/>
      <c r="H151" s="129"/>
      <c r="I151" s="129"/>
      <c r="J151" s="129"/>
      <c r="K151" s="129"/>
      <c r="L151" s="129"/>
      <c r="M151" s="101">
        <f t="shared" si="24"/>
        <v>0</v>
      </c>
      <c r="N151" s="138"/>
      <c r="O151" s="102">
        <f t="shared" ref="O151:O161" si="26">ROUNDDOWN(M151*N151,0)</f>
        <v>0</v>
      </c>
      <c r="P151" s="102" t="str">
        <f>IF(O151=0,"",VLOOKUP(C151&amp;D151&amp;E151,'(資料）基準単価表'!$I:$J,2,0))</f>
        <v/>
      </c>
      <c r="Q151" s="115">
        <f t="shared" si="25"/>
        <v>0</v>
      </c>
    </row>
    <row r="152" spans="2:17" ht="22.5" customHeight="1">
      <c r="B152" s="100" t="s">
        <v>243</v>
      </c>
      <c r="C152" s="138"/>
      <c r="D152" s="138"/>
      <c r="E152" s="138"/>
      <c r="F152" s="128"/>
      <c r="G152" s="129"/>
      <c r="H152" s="129"/>
      <c r="I152" s="129"/>
      <c r="J152" s="129"/>
      <c r="K152" s="129"/>
      <c r="L152" s="129"/>
      <c r="M152" s="101">
        <f t="shared" si="24"/>
        <v>0</v>
      </c>
      <c r="N152" s="138"/>
      <c r="O152" s="102">
        <f t="shared" si="26"/>
        <v>0</v>
      </c>
      <c r="P152" s="102" t="str">
        <f>IF(O152=0,"",VLOOKUP(C152&amp;D152&amp;E152,'(資料）基準単価表'!$I:$J,2,0))</f>
        <v/>
      </c>
      <c r="Q152" s="115">
        <f t="shared" si="25"/>
        <v>0</v>
      </c>
    </row>
    <row r="153" spans="2:17" ht="22.5" customHeight="1">
      <c r="B153" s="100" t="s">
        <v>244</v>
      </c>
      <c r="C153" s="138"/>
      <c r="D153" s="138"/>
      <c r="E153" s="138"/>
      <c r="F153" s="128"/>
      <c r="G153" s="129"/>
      <c r="H153" s="129"/>
      <c r="I153" s="129"/>
      <c r="J153" s="129"/>
      <c r="K153" s="129"/>
      <c r="L153" s="129"/>
      <c r="M153" s="101">
        <f t="shared" si="24"/>
        <v>0</v>
      </c>
      <c r="N153" s="138"/>
      <c r="O153" s="102">
        <f t="shared" si="26"/>
        <v>0</v>
      </c>
      <c r="P153" s="102" t="str">
        <f>IF(O153=0,"",VLOOKUP(C153&amp;D153&amp;E153,'(資料）基準単価表'!$I:$J,2,0))</f>
        <v/>
      </c>
      <c r="Q153" s="115">
        <f t="shared" si="25"/>
        <v>0</v>
      </c>
    </row>
    <row r="154" spans="2:17" ht="22.5" customHeight="1">
      <c r="B154" s="100" t="s">
        <v>245</v>
      </c>
      <c r="C154" s="138"/>
      <c r="D154" s="138"/>
      <c r="E154" s="138"/>
      <c r="F154" s="128"/>
      <c r="G154" s="129"/>
      <c r="H154" s="129"/>
      <c r="I154" s="129"/>
      <c r="J154" s="129"/>
      <c r="K154" s="129"/>
      <c r="L154" s="129"/>
      <c r="M154" s="101">
        <f t="shared" si="24"/>
        <v>0</v>
      </c>
      <c r="N154" s="138"/>
      <c r="O154" s="102">
        <f t="shared" si="26"/>
        <v>0</v>
      </c>
      <c r="P154" s="102" t="str">
        <f>IF(O154=0,"",VLOOKUP(C154&amp;D154&amp;E154,'(資料）基準単価表'!$I:$J,2,0))</f>
        <v/>
      </c>
      <c r="Q154" s="115">
        <f t="shared" si="25"/>
        <v>0</v>
      </c>
    </row>
    <row r="155" spans="2:17" ht="22.5" customHeight="1">
      <c r="B155" s="100" t="s">
        <v>246</v>
      </c>
      <c r="C155" s="138"/>
      <c r="D155" s="138"/>
      <c r="E155" s="138"/>
      <c r="F155" s="128"/>
      <c r="G155" s="129"/>
      <c r="H155" s="129"/>
      <c r="I155" s="129"/>
      <c r="J155" s="129"/>
      <c r="K155" s="129"/>
      <c r="L155" s="129"/>
      <c r="M155" s="101">
        <f t="shared" si="24"/>
        <v>0</v>
      </c>
      <c r="N155" s="138"/>
      <c r="O155" s="102">
        <f t="shared" si="26"/>
        <v>0</v>
      </c>
      <c r="P155" s="102" t="str">
        <f>IF(O155=0,"",VLOOKUP(C155&amp;D155&amp;E155,'(資料）基準単価表'!$I:$J,2,0))</f>
        <v/>
      </c>
      <c r="Q155" s="115">
        <f t="shared" si="25"/>
        <v>0</v>
      </c>
    </row>
    <row r="156" spans="2:17" ht="22.5" customHeight="1">
      <c r="B156" s="100" t="s">
        <v>247</v>
      </c>
      <c r="C156" s="138"/>
      <c r="D156" s="138"/>
      <c r="E156" s="138"/>
      <c r="F156" s="128"/>
      <c r="G156" s="129"/>
      <c r="H156" s="129"/>
      <c r="I156" s="129"/>
      <c r="J156" s="129"/>
      <c r="K156" s="129"/>
      <c r="L156" s="129"/>
      <c r="M156" s="101">
        <f t="shared" si="24"/>
        <v>0</v>
      </c>
      <c r="N156" s="138"/>
      <c r="O156" s="102">
        <f t="shared" si="26"/>
        <v>0</v>
      </c>
      <c r="P156" s="102" t="str">
        <f>IF(O156=0,"",VLOOKUP(C156&amp;D156&amp;E156,'(資料）基準単価表'!$I:$J,2,0))</f>
        <v/>
      </c>
      <c r="Q156" s="115">
        <f t="shared" si="25"/>
        <v>0</v>
      </c>
    </row>
    <row r="157" spans="2:17" ht="22.5" customHeight="1">
      <c r="B157" s="100" t="s">
        <v>248</v>
      </c>
      <c r="C157" s="138"/>
      <c r="D157" s="138"/>
      <c r="E157" s="138"/>
      <c r="F157" s="128"/>
      <c r="G157" s="129"/>
      <c r="H157" s="129"/>
      <c r="I157" s="129"/>
      <c r="J157" s="129"/>
      <c r="K157" s="129"/>
      <c r="L157" s="129"/>
      <c r="M157" s="101">
        <f t="shared" si="24"/>
        <v>0</v>
      </c>
      <c r="N157" s="138"/>
      <c r="O157" s="102">
        <f t="shared" si="26"/>
        <v>0</v>
      </c>
      <c r="P157" s="102" t="str">
        <f>IF(O157=0,"",VLOOKUP(C157&amp;D157&amp;E157,'(資料）基準単価表'!$I:$J,2,0))</f>
        <v/>
      </c>
      <c r="Q157" s="115">
        <f t="shared" si="25"/>
        <v>0</v>
      </c>
    </row>
    <row r="158" spans="2:17" ht="22.5" customHeight="1">
      <c r="B158" s="100" t="s">
        <v>249</v>
      </c>
      <c r="C158" s="138"/>
      <c r="D158" s="138"/>
      <c r="E158" s="138"/>
      <c r="F158" s="128"/>
      <c r="G158" s="129"/>
      <c r="H158" s="129"/>
      <c r="I158" s="129"/>
      <c r="J158" s="129"/>
      <c r="K158" s="129"/>
      <c r="L158" s="129"/>
      <c r="M158" s="101">
        <f t="shared" si="24"/>
        <v>0</v>
      </c>
      <c r="N158" s="138"/>
      <c r="O158" s="102">
        <f t="shared" si="26"/>
        <v>0</v>
      </c>
      <c r="P158" s="102" t="str">
        <f>IF(O158=0,"",VLOOKUP(C158&amp;D158&amp;E158,'(資料）基準単価表'!$I:$J,2,0))</f>
        <v/>
      </c>
      <c r="Q158" s="115">
        <f t="shared" si="25"/>
        <v>0</v>
      </c>
    </row>
    <row r="159" spans="2:17" ht="22.5" customHeight="1">
      <c r="B159" s="100" t="s">
        <v>250</v>
      </c>
      <c r="C159" s="138"/>
      <c r="D159" s="138"/>
      <c r="E159" s="138"/>
      <c r="F159" s="128"/>
      <c r="G159" s="129"/>
      <c r="H159" s="129"/>
      <c r="I159" s="129"/>
      <c r="J159" s="129"/>
      <c r="K159" s="129"/>
      <c r="L159" s="129"/>
      <c r="M159" s="101">
        <f t="shared" si="24"/>
        <v>0</v>
      </c>
      <c r="N159" s="138"/>
      <c r="O159" s="102">
        <f t="shared" si="26"/>
        <v>0</v>
      </c>
      <c r="P159" s="102" t="str">
        <f>IF(O159=0,"",VLOOKUP(C159&amp;D159&amp;E159,'(資料）基準単価表'!$I:$J,2,0))</f>
        <v/>
      </c>
      <c r="Q159" s="115">
        <f t="shared" si="25"/>
        <v>0</v>
      </c>
    </row>
    <row r="160" spans="2:17" ht="22.5" customHeight="1">
      <c r="B160" s="100" t="s">
        <v>251</v>
      </c>
      <c r="C160" s="138"/>
      <c r="D160" s="138"/>
      <c r="E160" s="138"/>
      <c r="F160" s="128"/>
      <c r="G160" s="129"/>
      <c r="H160" s="129"/>
      <c r="I160" s="129"/>
      <c r="J160" s="129"/>
      <c r="K160" s="129"/>
      <c r="L160" s="129"/>
      <c r="M160" s="101">
        <f t="shared" si="24"/>
        <v>0</v>
      </c>
      <c r="N160" s="138"/>
      <c r="O160" s="102">
        <f t="shared" si="26"/>
        <v>0</v>
      </c>
      <c r="P160" s="102" t="str">
        <f>IF(O160=0,"",VLOOKUP(C160&amp;D160&amp;E160,'(資料）基準単価表'!$I:$J,2,0))</f>
        <v/>
      </c>
      <c r="Q160" s="115">
        <f t="shared" si="25"/>
        <v>0</v>
      </c>
    </row>
    <row r="161" spans="2:17" ht="22.5" customHeight="1">
      <c r="B161" s="100" t="s">
        <v>252</v>
      </c>
      <c r="C161" s="138"/>
      <c r="D161" s="138"/>
      <c r="E161" s="138"/>
      <c r="F161" s="128"/>
      <c r="G161" s="129"/>
      <c r="H161" s="129"/>
      <c r="I161" s="129"/>
      <c r="J161" s="129"/>
      <c r="K161" s="129"/>
      <c r="L161" s="129"/>
      <c r="M161" s="101">
        <f t="shared" si="24"/>
        <v>0</v>
      </c>
      <c r="N161" s="138"/>
      <c r="O161" s="102">
        <f t="shared" si="26"/>
        <v>0</v>
      </c>
      <c r="P161" s="102" t="str">
        <f>IF(O161=0,"",VLOOKUP(C161&amp;D161&amp;E161,'(資料）基準単価表'!$I:$J,2,0))</f>
        <v/>
      </c>
      <c r="Q161" s="115">
        <f t="shared" si="25"/>
        <v>0</v>
      </c>
    </row>
    <row r="163" spans="2:17" ht="21.75" customHeight="1">
      <c r="B163" s="224" t="s">
        <v>222</v>
      </c>
      <c r="C163" s="224"/>
      <c r="D163" s="125"/>
      <c r="E163" s="85"/>
      <c r="F163" s="86"/>
      <c r="G163" s="87" t="s">
        <v>223</v>
      </c>
      <c r="H163" s="126"/>
      <c r="O163" s="225" t="s">
        <v>280</v>
      </c>
      <c r="P163" s="226"/>
      <c r="Q163" s="89">
        <f>SUBTOTAL(9,Q168:Q179)</f>
        <v>0</v>
      </c>
    </row>
    <row r="164" spans="2:17" ht="21.75" customHeight="1" thickBot="1">
      <c r="B164" s="224" t="s">
        <v>224</v>
      </c>
      <c r="C164" s="224"/>
      <c r="D164" s="125"/>
      <c r="G164" s="91" t="s">
        <v>225</v>
      </c>
      <c r="H164" s="127"/>
      <c r="O164" s="227" t="s">
        <v>226</v>
      </c>
      <c r="P164" s="227"/>
      <c r="Q164" s="92">
        <f>SUBTOTAL(9,P168:P179)</f>
        <v>0</v>
      </c>
    </row>
    <row r="165" spans="2:17" ht="21.75" customHeight="1" thickTop="1" thickBot="1">
      <c r="B165" s="85"/>
      <c r="C165" s="85"/>
      <c r="D165" s="93"/>
      <c r="G165" s="91"/>
      <c r="H165" s="91"/>
      <c r="I165" s="91"/>
      <c r="J165" s="91"/>
      <c r="K165" s="91"/>
      <c r="O165" s="223" t="s">
        <v>281</v>
      </c>
      <c r="P165" s="223"/>
      <c r="Q165" s="94">
        <f>Q164-Q163</f>
        <v>0</v>
      </c>
    </row>
    <row r="166" spans="2:17" ht="8.25" customHeight="1" thickTop="1">
      <c r="B166" s="85"/>
      <c r="C166" s="85"/>
      <c r="D166" s="90"/>
      <c r="G166" s="91"/>
      <c r="H166" s="91"/>
      <c r="I166" s="91"/>
      <c r="J166" s="91"/>
      <c r="K166" s="91"/>
      <c r="M166" s="95"/>
      <c r="O166" s="118"/>
      <c r="P166" s="119"/>
      <c r="Q166" s="96"/>
    </row>
    <row r="167" spans="2:17" s="99" customFormat="1" ht="42" customHeight="1">
      <c r="B167" s="97" t="s">
        <v>227</v>
      </c>
      <c r="C167" s="116" t="s">
        <v>266</v>
      </c>
      <c r="D167" s="97" t="s">
        <v>228</v>
      </c>
      <c r="E167" s="98" t="s">
        <v>229</v>
      </c>
      <c r="F167" s="97" t="s">
        <v>230</v>
      </c>
      <c r="G167" s="114" t="s">
        <v>231</v>
      </c>
      <c r="H167" s="123" t="s">
        <v>282</v>
      </c>
      <c r="I167" s="114" t="s">
        <v>232</v>
      </c>
      <c r="J167" s="114" t="s">
        <v>233</v>
      </c>
      <c r="K167" s="114" t="s">
        <v>234</v>
      </c>
      <c r="L167" s="114" t="s">
        <v>235</v>
      </c>
      <c r="M167" s="98" t="s">
        <v>236</v>
      </c>
      <c r="N167" s="98" t="s">
        <v>237</v>
      </c>
      <c r="O167" s="120" t="s">
        <v>238</v>
      </c>
      <c r="P167" s="136" t="s">
        <v>239</v>
      </c>
      <c r="Q167" s="98" t="s">
        <v>240</v>
      </c>
    </row>
    <row r="168" spans="2:17" ht="22.5" customHeight="1">
      <c r="B168" s="100" t="s">
        <v>241</v>
      </c>
      <c r="C168" s="138"/>
      <c r="D168" s="138"/>
      <c r="E168" s="138"/>
      <c r="F168" s="128"/>
      <c r="G168" s="129"/>
      <c r="H168" s="129"/>
      <c r="I168" s="129"/>
      <c r="J168" s="129"/>
      <c r="K168" s="129"/>
      <c r="L168" s="129"/>
      <c r="M168" s="101">
        <f t="shared" ref="M168:M179" si="27">SUM(G168:L168)</f>
        <v>0</v>
      </c>
      <c r="N168" s="138"/>
      <c r="O168" s="102">
        <f>ROUNDDOWN(M168*N168,0)</f>
        <v>0</v>
      </c>
      <c r="P168" s="102" t="str">
        <f>IF(O168=0,"",VLOOKUP(C168&amp;D168&amp;E168,'(資料）基準単価表'!$I:$J,2,0))</f>
        <v/>
      </c>
      <c r="Q168" s="115">
        <f t="shared" ref="Q168:Q179" si="28">MIN(O168,P168)</f>
        <v>0</v>
      </c>
    </row>
    <row r="169" spans="2:17" ht="22.5" customHeight="1">
      <c r="B169" s="100" t="s">
        <v>242</v>
      </c>
      <c r="C169" s="138"/>
      <c r="D169" s="138"/>
      <c r="E169" s="138"/>
      <c r="F169" s="128"/>
      <c r="G169" s="129"/>
      <c r="H169" s="129"/>
      <c r="I169" s="129"/>
      <c r="J169" s="129"/>
      <c r="K169" s="129"/>
      <c r="L169" s="129"/>
      <c r="M169" s="101">
        <f t="shared" si="27"/>
        <v>0</v>
      </c>
      <c r="N169" s="138"/>
      <c r="O169" s="102">
        <f t="shared" ref="O169:O179" si="29">ROUNDDOWN(M169*N169,0)</f>
        <v>0</v>
      </c>
      <c r="P169" s="102" t="str">
        <f>IF(O169=0,"",VLOOKUP(C169&amp;D169&amp;E169,'(資料）基準単価表'!$I:$J,2,0))</f>
        <v/>
      </c>
      <c r="Q169" s="115">
        <f t="shared" si="28"/>
        <v>0</v>
      </c>
    </row>
    <row r="170" spans="2:17" ht="22.5" customHeight="1">
      <c r="B170" s="100" t="s">
        <v>243</v>
      </c>
      <c r="C170" s="138"/>
      <c r="D170" s="138"/>
      <c r="E170" s="138"/>
      <c r="F170" s="128"/>
      <c r="G170" s="129"/>
      <c r="H170" s="129"/>
      <c r="I170" s="129"/>
      <c r="J170" s="129"/>
      <c r="K170" s="129"/>
      <c r="L170" s="129"/>
      <c r="M170" s="101">
        <f t="shared" si="27"/>
        <v>0</v>
      </c>
      <c r="N170" s="138"/>
      <c r="O170" s="102">
        <f t="shared" si="29"/>
        <v>0</v>
      </c>
      <c r="P170" s="102" t="str">
        <f>IF(O170=0,"",VLOOKUP(C170&amp;D170&amp;E170,'(資料）基準単価表'!$I:$J,2,0))</f>
        <v/>
      </c>
      <c r="Q170" s="115">
        <f t="shared" si="28"/>
        <v>0</v>
      </c>
    </row>
    <row r="171" spans="2:17" ht="22.5" customHeight="1">
      <c r="B171" s="100" t="s">
        <v>244</v>
      </c>
      <c r="C171" s="138"/>
      <c r="D171" s="138"/>
      <c r="E171" s="138"/>
      <c r="F171" s="128"/>
      <c r="G171" s="129"/>
      <c r="H171" s="129"/>
      <c r="I171" s="129"/>
      <c r="J171" s="129"/>
      <c r="K171" s="129"/>
      <c r="L171" s="129"/>
      <c r="M171" s="101">
        <f t="shared" si="27"/>
        <v>0</v>
      </c>
      <c r="N171" s="138"/>
      <c r="O171" s="102">
        <f t="shared" si="29"/>
        <v>0</v>
      </c>
      <c r="P171" s="102" t="str">
        <f>IF(O171=0,"",VLOOKUP(C171&amp;D171&amp;E171,'(資料）基準単価表'!$I:$J,2,0))</f>
        <v/>
      </c>
      <c r="Q171" s="115">
        <f t="shared" si="28"/>
        <v>0</v>
      </c>
    </row>
    <row r="172" spans="2:17" ht="22.5" customHeight="1">
      <c r="B172" s="100" t="s">
        <v>245</v>
      </c>
      <c r="C172" s="138"/>
      <c r="D172" s="138"/>
      <c r="E172" s="138"/>
      <c r="F172" s="128"/>
      <c r="G172" s="129"/>
      <c r="H172" s="129"/>
      <c r="I172" s="129"/>
      <c r="J172" s="129"/>
      <c r="K172" s="129"/>
      <c r="L172" s="129"/>
      <c r="M172" s="101">
        <f t="shared" si="27"/>
        <v>0</v>
      </c>
      <c r="N172" s="138"/>
      <c r="O172" s="102">
        <f t="shared" si="29"/>
        <v>0</v>
      </c>
      <c r="P172" s="102" t="str">
        <f>IF(O172=0,"",VLOOKUP(C172&amp;D172&amp;E172,'(資料）基準単価表'!$I:$J,2,0))</f>
        <v/>
      </c>
      <c r="Q172" s="115">
        <f t="shared" si="28"/>
        <v>0</v>
      </c>
    </row>
    <row r="173" spans="2:17" ht="22.5" customHeight="1">
      <c r="B173" s="100" t="s">
        <v>246</v>
      </c>
      <c r="C173" s="138"/>
      <c r="D173" s="138"/>
      <c r="E173" s="138"/>
      <c r="F173" s="128"/>
      <c r="G173" s="129"/>
      <c r="H173" s="129"/>
      <c r="I173" s="129"/>
      <c r="J173" s="129"/>
      <c r="K173" s="129"/>
      <c r="L173" s="129"/>
      <c r="M173" s="101">
        <f t="shared" si="27"/>
        <v>0</v>
      </c>
      <c r="N173" s="138"/>
      <c r="O173" s="102">
        <f t="shared" si="29"/>
        <v>0</v>
      </c>
      <c r="P173" s="102" t="str">
        <f>IF(O173=0,"",VLOOKUP(C173&amp;D173&amp;E173,'(資料）基準単価表'!$I:$J,2,0))</f>
        <v/>
      </c>
      <c r="Q173" s="115">
        <f t="shared" si="28"/>
        <v>0</v>
      </c>
    </row>
    <row r="174" spans="2:17" ht="22.5" customHeight="1">
      <c r="B174" s="100" t="s">
        <v>247</v>
      </c>
      <c r="C174" s="138"/>
      <c r="D174" s="138"/>
      <c r="E174" s="138"/>
      <c r="F174" s="128"/>
      <c r="G174" s="129"/>
      <c r="H174" s="129"/>
      <c r="I174" s="129"/>
      <c r="J174" s="129"/>
      <c r="K174" s="129"/>
      <c r="L174" s="129"/>
      <c r="M174" s="101">
        <f t="shared" si="27"/>
        <v>0</v>
      </c>
      <c r="N174" s="138"/>
      <c r="O174" s="102">
        <f t="shared" si="29"/>
        <v>0</v>
      </c>
      <c r="P174" s="102" t="str">
        <f>IF(O174=0,"",VLOOKUP(C174&amp;D174&amp;E174,'(資料）基準単価表'!$I:$J,2,0))</f>
        <v/>
      </c>
      <c r="Q174" s="115">
        <f t="shared" si="28"/>
        <v>0</v>
      </c>
    </row>
    <row r="175" spans="2:17" ht="22.5" customHeight="1">
      <c r="B175" s="100" t="s">
        <v>248</v>
      </c>
      <c r="C175" s="138"/>
      <c r="D175" s="138"/>
      <c r="E175" s="138"/>
      <c r="F175" s="128"/>
      <c r="G175" s="129"/>
      <c r="H175" s="129"/>
      <c r="I175" s="129"/>
      <c r="J175" s="129"/>
      <c r="K175" s="129"/>
      <c r="L175" s="129"/>
      <c r="M175" s="101">
        <f t="shared" si="27"/>
        <v>0</v>
      </c>
      <c r="N175" s="138"/>
      <c r="O175" s="102">
        <f t="shared" si="29"/>
        <v>0</v>
      </c>
      <c r="P175" s="102" t="str">
        <f>IF(O175=0,"",VLOOKUP(C175&amp;D175&amp;E175,'(資料）基準単価表'!$I:$J,2,0))</f>
        <v/>
      </c>
      <c r="Q175" s="115">
        <f t="shared" si="28"/>
        <v>0</v>
      </c>
    </row>
    <row r="176" spans="2:17" ht="22.5" customHeight="1">
      <c r="B176" s="100" t="s">
        <v>249</v>
      </c>
      <c r="C176" s="138"/>
      <c r="D176" s="138"/>
      <c r="E176" s="138"/>
      <c r="F176" s="128"/>
      <c r="G176" s="129"/>
      <c r="H176" s="129"/>
      <c r="I176" s="129"/>
      <c r="J176" s="129"/>
      <c r="K176" s="129"/>
      <c r="L176" s="129"/>
      <c r="M176" s="101">
        <f t="shared" si="27"/>
        <v>0</v>
      </c>
      <c r="N176" s="138"/>
      <c r="O176" s="102">
        <f t="shared" si="29"/>
        <v>0</v>
      </c>
      <c r="P176" s="102" t="str">
        <f>IF(O176=0,"",VLOOKUP(C176&amp;D176&amp;E176,'(資料）基準単価表'!$I:$J,2,0))</f>
        <v/>
      </c>
      <c r="Q176" s="115">
        <f t="shared" si="28"/>
        <v>0</v>
      </c>
    </row>
    <row r="177" spans="2:17" ht="22.5" customHeight="1">
      <c r="B177" s="100" t="s">
        <v>250</v>
      </c>
      <c r="C177" s="138"/>
      <c r="D177" s="138"/>
      <c r="E177" s="138"/>
      <c r="F177" s="128"/>
      <c r="G177" s="129"/>
      <c r="H177" s="129"/>
      <c r="I177" s="129"/>
      <c r="J177" s="129"/>
      <c r="K177" s="129"/>
      <c r="L177" s="129"/>
      <c r="M177" s="101">
        <f t="shared" si="27"/>
        <v>0</v>
      </c>
      <c r="N177" s="138"/>
      <c r="O177" s="102">
        <f t="shared" si="29"/>
        <v>0</v>
      </c>
      <c r="P177" s="102" t="str">
        <f>IF(O177=0,"",VLOOKUP(C177&amp;D177&amp;E177,'(資料）基準単価表'!$I:$J,2,0))</f>
        <v/>
      </c>
      <c r="Q177" s="115">
        <f t="shared" si="28"/>
        <v>0</v>
      </c>
    </row>
    <row r="178" spans="2:17" ht="22.5" customHeight="1">
      <c r="B178" s="100" t="s">
        <v>251</v>
      </c>
      <c r="C178" s="138"/>
      <c r="D178" s="138"/>
      <c r="E178" s="138"/>
      <c r="F178" s="128"/>
      <c r="G178" s="129"/>
      <c r="H178" s="129"/>
      <c r="I178" s="129"/>
      <c r="J178" s="129"/>
      <c r="K178" s="129"/>
      <c r="L178" s="129"/>
      <c r="M178" s="101">
        <f t="shared" si="27"/>
        <v>0</v>
      </c>
      <c r="N178" s="138"/>
      <c r="O178" s="102">
        <f t="shared" si="29"/>
        <v>0</v>
      </c>
      <c r="P178" s="102" t="str">
        <f>IF(O178=0,"",VLOOKUP(C178&amp;D178&amp;E178,'(資料）基準単価表'!$I:$J,2,0))</f>
        <v/>
      </c>
      <c r="Q178" s="115">
        <f t="shared" si="28"/>
        <v>0</v>
      </c>
    </row>
    <row r="179" spans="2:17" ht="22.5" customHeight="1">
      <c r="B179" s="100" t="s">
        <v>252</v>
      </c>
      <c r="C179" s="138"/>
      <c r="D179" s="138"/>
      <c r="E179" s="138"/>
      <c r="F179" s="128"/>
      <c r="G179" s="129"/>
      <c r="H179" s="129"/>
      <c r="I179" s="129"/>
      <c r="J179" s="129"/>
      <c r="K179" s="129"/>
      <c r="L179" s="129"/>
      <c r="M179" s="101">
        <f t="shared" si="27"/>
        <v>0</v>
      </c>
      <c r="N179" s="138"/>
      <c r="O179" s="102">
        <f t="shared" si="29"/>
        <v>0</v>
      </c>
      <c r="P179" s="102" t="str">
        <f>IF(O179=0,"",VLOOKUP(C179&amp;D179&amp;E179,'(資料）基準単価表'!$I:$J,2,0))</f>
        <v/>
      </c>
      <c r="Q179" s="115">
        <f t="shared" si="28"/>
        <v>0</v>
      </c>
    </row>
    <row r="181" spans="2:17" ht="21.75" customHeight="1">
      <c r="B181" s="224" t="s">
        <v>222</v>
      </c>
      <c r="C181" s="224"/>
      <c r="D181" s="125"/>
      <c r="E181" s="85"/>
      <c r="F181" s="86"/>
      <c r="G181" s="87" t="s">
        <v>223</v>
      </c>
      <c r="H181" s="126"/>
      <c r="O181" s="225" t="s">
        <v>280</v>
      </c>
      <c r="P181" s="226"/>
      <c r="Q181" s="89">
        <f>SUBTOTAL(9,Q186:Q197)</f>
        <v>0</v>
      </c>
    </row>
    <row r="182" spans="2:17" ht="21.75" customHeight="1" thickBot="1">
      <c r="B182" s="224" t="s">
        <v>224</v>
      </c>
      <c r="C182" s="224"/>
      <c r="D182" s="125"/>
      <c r="G182" s="91" t="s">
        <v>225</v>
      </c>
      <c r="H182" s="127"/>
      <c r="O182" s="227" t="s">
        <v>226</v>
      </c>
      <c r="P182" s="227"/>
      <c r="Q182" s="92">
        <f>SUBTOTAL(9,P186:P197)</f>
        <v>0</v>
      </c>
    </row>
    <row r="183" spans="2:17" ht="21.75" customHeight="1" thickTop="1" thickBot="1">
      <c r="B183" s="85"/>
      <c r="C183" s="85"/>
      <c r="D183" s="93"/>
      <c r="G183" s="91"/>
      <c r="H183" s="91"/>
      <c r="I183" s="91"/>
      <c r="J183" s="91"/>
      <c r="K183" s="91"/>
      <c r="O183" s="223" t="s">
        <v>281</v>
      </c>
      <c r="P183" s="223"/>
      <c r="Q183" s="94">
        <f>Q182-Q181</f>
        <v>0</v>
      </c>
    </row>
    <row r="184" spans="2:17" ht="8.25" customHeight="1" thickTop="1">
      <c r="B184" s="85"/>
      <c r="C184" s="85"/>
      <c r="D184" s="90"/>
      <c r="G184" s="91"/>
      <c r="H184" s="91"/>
      <c r="I184" s="91"/>
      <c r="J184" s="91"/>
      <c r="K184" s="91"/>
      <c r="M184" s="95"/>
      <c r="O184" s="118"/>
      <c r="P184" s="119"/>
      <c r="Q184" s="96"/>
    </row>
    <row r="185" spans="2:17" s="99" customFormat="1" ht="42" customHeight="1">
      <c r="B185" s="97" t="s">
        <v>227</v>
      </c>
      <c r="C185" s="116" t="s">
        <v>266</v>
      </c>
      <c r="D185" s="97" t="s">
        <v>228</v>
      </c>
      <c r="E185" s="98" t="s">
        <v>229</v>
      </c>
      <c r="F185" s="97" t="s">
        <v>230</v>
      </c>
      <c r="G185" s="114" t="s">
        <v>231</v>
      </c>
      <c r="H185" s="123" t="s">
        <v>282</v>
      </c>
      <c r="I185" s="114" t="s">
        <v>232</v>
      </c>
      <c r="J185" s="114" t="s">
        <v>233</v>
      </c>
      <c r="K185" s="114" t="s">
        <v>234</v>
      </c>
      <c r="L185" s="114" t="s">
        <v>235</v>
      </c>
      <c r="M185" s="98" t="s">
        <v>236</v>
      </c>
      <c r="N185" s="98" t="s">
        <v>237</v>
      </c>
      <c r="O185" s="120" t="s">
        <v>238</v>
      </c>
      <c r="P185" s="136" t="s">
        <v>239</v>
      </c>
      <c r="Q185" s="98" t="s">
        <v>240</v>
      </c>
    </row>
    <row r="186" spans="2:17" ht="22.5" customHeight="1">
      <c r="B186" s="100" t="s">
        <v>241</v>
      </c>
      <c r="C186" s="138"/>
      <c r="D186" s="138"/>
      <c r="E186" s="138"/>
      <c r="F186" s="128"/>
      <c r="G186" s="129"/>
      <c r="H186" s="129"/>
      <c r="I186" s="129"/>
      <c r="J186" s="129"/>
      <c r="K186" s="129"/>
      <c r="L186" s="129"/>
      <c r="M186" s="101">
        <f t="shared" ref="M186:M197" si="30">SUM(G186:L186)</f>
        <v>0</v>
      </c>
      <c r="N186" s="138"/>
      <c r="O186" s="102">
        <f>ROUNDDOWN(M186*N186,0)</f>
        <v>0</v>
      </c>
      <c r="P186" s="102" t="str">
        <f>IF(O186=0,"",VLOOKUP(C186&amp;D186&amp;E186,'(資料）基準単価表'!$I:$J,2,0))</f>
        <v/>
      </c>
      <c r="Q186" s="115">
        <f t="shared" ref="Q186:Q197" si="31">MIN(O186,P186)</f>
        <v>0</v>
      </c>
    </row>
    <row r="187" spans="2:17" ht="22.5" customHeight="1">
      <c r="B187" s="100" t="s">
        <v>242</v>
      </c>
      <c r="C187" s="138"/>
      <c r="D187" s="138"/>
      <c r="E187" s="138"/>
      <c r="F187" s="128"/>
      <c r="G187" s="129"/>
      <c r="H187" s="129"/>
      <c r="I187" s="129"/>
      <c r="J187" s="129"/>
      <c r="K187" s="129"/>
      <c r="L187" s="129"/>
      <c r="M187" s="101">
        <f t="shared" si="30"/>
        <v>0</v>
      </c>
      <c r="N187" s="138"/>
      <c r="O187" s="102">
        <f t="shared" ref="O187:O197" si="32">ROUNDDOWN(M187*N187,0)</f>
        <v>0</v>
      </c>
      <c r="P187" s="102" t="str">
        <f>IF(O187=0,"",VLOOKUP(C187&amp;D187&amp;E187,'(資料）基準単価表'!$I:$J,2,0))</f>
        <v/>
      </c>
      <c r="Q187" s="115">
        <f t="shared" si="31"/>
        <v>0</v>
      </c>
    </row>
    <row r="188" spans="2:17" ht="22.5" customHeight="1">
      <c r="B188" s="100" t="s">
        <v>243</v>
      </c>
      <c r="C188" s="138"/>
      <c r="D188" s="138"/>
      <c r="E188" s="138"/>
      <c r="F188" s="128"/>
      <c r="G188" s="129"/>
      <c r="H188" s="129"/>
      <c r="I188" s="129"/>
      <c r="J188" s="129"/>
      <c r="K188" s="129"/>
      <c r="L188" s="129"/>
      <c r="M188" s="101">
        <f t="shared" si="30"/>
        <v>0</v>
      </c>
      <c r="N188" s="138"/>
      <c r="O188" s="102">
        <f t="shared" si="32"/>
        <v>0</v>
      </c>
      <c r="P188" s="102" t="str">
        <f>IF(O188=0,"",VLOOKUP(C188&amp;D188&amp;E188,'(資料）基準単価表'!$I:$J,2,0))</f>
        <v/>
      </c>
      <c r="Q188" s="115">
        <f t="shared" si="31"/>
        <v>0</v>
      </c>
    </row>
    <row r="189" spans="2:17" ht="22.5" customHeight="1">
      <c r="B189" s="100" t="s">
        <v>244</v>
      </c>
      <c r="C189" s="138"/>
      <c r="D189" s="138"/>
      <c r="E189" s="138"/>
      <c r="F189" s="128"/>
      <c r="G189" s="129"/>
      <c r="H189" s="129"/>
      <c r="I189" s="129"/>
      <c r="J189" s="129"/>
      <c r="K189" s="129"/>
      <c r="L189" s="129"/>
      <c r="M189" s="101">
        <f t="shared" si="30"/>
        <v>0</v>
      </c>
      <c r="N189" s="138"/>
      <c r="O189" s="102">
        <f t="shared" si="32"/>
        <v>0</v>
      </c>
      <c r="P189" s="102" t="str">
        <f>IF(O189=0,"",VLOOKUP(C189&amp;D189&amp;E189,'(資料）基準単価表'!$I:$J,2,0))</f>
        <v/>
      </c>
      <c r="Q189" s="115">
        <f t="shared" si="31"/>
        <v>0</v>
      </c>
    </row>
    <row r="190" spans="2:17" ht="22.5" customHeight="1">
      <c r="B190" s="100" t="s">
        <v>245</v>
      </c>
      <c r="C190" s="138"/>
      <c r="D190" s="138"/>
      <c r="E190" s="138"/>
      <c r="F190" s="128"/>
      <c r="G190" s="129"/>
      <c r="H190" s="129"/>
      <c r="I190" s="129"/>
      <c r="J190" s="129"/>
      <c r="K190" s="129"/>
      <c r="L190" s="129"/>
      <c r="M190" s="101">
        <f t="shared" si="30"/>
        <v>0</v>
      </c>
      <c r="N190" s="138"/>
      <c r="O190" s="102">
        <f t="shared" si="32"/>
        <v>0</v>
      </c>
      <c r="P190" s="102" t="str">
        <f>IF(O190=0,"",VLOOKUP(C190&amp;D190&amp;E190,'(資料）基準単価表'!$I:$J,2,0))</f>
        <v/>
      </c>
      <c r="Q190" s="115">
        <f t="shared" si="31"/>
        <v>0</v>
      </c>
    </row>
    <row r="191" spans="2:17" ht="22.5" customHeight="1">
      <c r="B191" s="100" t="s">
        <v>246</v>
      </c>
      <c r="C191" s="138"/>
      <c r="D191" s="138"/>
      <c r="E191" s="138"/>
      <c r="F191" s="128"/>
      <c r="G191" s="129"/>
      <c r="H191" s="129"/>
      <c r="I191" s="129"/>
      <c r="J191" s="129"/>
      <c r="K191" s="129"/>
      <c r="L191" s="129"/>
      <c r="M191" s="101">
        <f t="shared" si="30"/>
        <v>0</v>
      </c>
      <c r="N191" s="138"/>
      <c r="O191" s="102">
        <f t="shared" si="32"/>
        <v>0</v>
      </c>
      <c r="P191" s="102" t="str">
        <f>IF(O191=0,"",VLOOKUP(C191&amp;D191&amp;E191,'(資料）基準単価表'!$I:$J,2,0))</f>
        <v/>
      </c>
      <c r="Q191" s="115">
        <f t="shared" si="31"/>
        <v>0</v>
      </c>
    </row>
    <row r="192" spans="2:17" ht="22.5" customHeight="1">
      <c r="B192" s="100" t="s">
        <v>247</v>
      </c>
      <c r="C192" s="138"/>
      <c r="D192" s="138"/>
      <c r="E192" s="138"/>
      <c r="F192" s="128"/>
      <c r="G192" s="129"/>
      <c r="H192" s="129"/>
      <c r="I192" s="129"/>
      <c r="J192" s="129"/>
      <c r="K192" s="129"/>
      <c r="L192" s="129"/>
      <c r="M192" s="101">
        <f t="shared" si="30"/>
        <v>0</v>
      </c>
      <c r="N192" s="138"/>
      <c r="O192" s="102">
        <f t="shared" si="32"/>
        <v>0</v>
      </c>
      <c r="P192" s="102" t="str">
        <f>IF(O192=0,"",VLOOKUP(C192&amp;D192&amp;E192,'(資料）基準単価表'!$I:$J,2,0))</f>
        <v/>
      </c>
      <c r="Q192" s="115">
        <f t="shared" si="31"/>
        <v>0</v>
      </c>
    </row>
    <row r="193" spans="2:17" ht="22.5" customHeight="1">
      <c r="B193" s="100" t="s">
        <v>248</v>
      </c>
      <c r="C193" s="138"/>
      <c r="D193" s="138"/>
      <c r="E193" s="138"/>
      <c r="F193" s="128"/>
      <c r="G193" s="129"/>
      <c r="H193" s="129"/>
      <c r="I193" s="129"/>
      <c r="J193" s="129"/>
      <c r="K193" s="129"/>
      <c r="L193" s="129"/>
      <c r="M193" s="101">
        <f t="shared" si="30"/>
        <v>0</v>
      </c>
      <c r="N193" s="138"/>
      <c r="O193" s="102">
        <f t="shared" si="32"/>
        <v>0</v>
      </c>
      <c r="P193" s="102" t="str">
        <f>IF(O193=0,"",VLOOKUP(C193&amp;D193&amp;E193,'(資料）基準単価表'!$I:$J,2,0))</f>
        <v/>
      </c>
      <c r="Q193" s="115">
        <f t="shared" si="31"/>
        <v>0</v>
      </c>
    </row>
    <row r="194" spans="2:17" ht="22.5" customHeight="1">
      <c r="B194" s="100" t="s">
        <v>249</v>
      </c>
      <c r="C194" s="138"/>
      <c r="D194" s="138"/>
      <c r="E194" s="138"/>
      <c r="F194" s="128"/>
      <c r="G194" s="129"/>
      <c r="H194" s="129"/>
      <c r="I194" s="129"/>
      <c r="J194" s="129"/>
      <c r="K194" s="129"/>
      <c r="L194" s="129"/>
      <c r="M194" s="101">
        <f t="shared" si="30"/>
        <v>0</v>
      </c>
      <c r="N194" s="138"/>
      <c r="O194" s="102">
        <f t="shared" si="32"/>
        <v>0</v>
      </c>
      <c r="P194" s="102" t="str">
        <f>IF(O194=0,"",VLOOKUP(C194&amp;D194&amp;E194,'(資料）基準単価表'!$I:$J,2,0))</f>
        <v/>
      </c>
      <c r="Q194" s="115">
        <f t="shared" si="31"/>
        <v>0</v>
      </c>
    </row>
    <row r="195" spans="2:17" ht="22.5" customHeight="1">
      <c r="B195" s="100" t="s">
        <v>250</v>
      </c>
      <c r="C195" s="138"/>
      <c r="D195" s="138"/>
      <c r="E195" s="138"/>
      <c r="F195" s="128"/>
      <c r="G195" s="129"/>
      <c r="H195" s="129"/>
      <c r="I195" s="129"/>
      <c r="J195" s="129"/>
      <c r="K195" s="129"/>
      <c r="L195" s="129"/>
      <c r="M195" s="101">
        <f t="shared" si="30"/>
        <v>0</v>
      </c>
      <c r="N195" s="138"/>
      <c r="O195" s="102">
        <f t="shared" si="32"/>
        <v>0</v>
      </c>
      <c r="P195" s="102" t="str">
        <f>IF(O195=0,"",VLOOKUP(C195&amp;D195&amp;E195,'(資料）基準単価表'!$I:$J,2,0))</f>
        <v/>
      </c>
      <c r="Q195" s="115">
        <f t="shared" si="31"/>
        <v>0</v>
      </c>
    </row>
    <row r="196" spans="2:17" ht="22.5" customHeight="1">
      <c r="B196" s="100" t="s">
        <v>251</v>
      </c>
      <c r="C196" s="138"/>
      <c r="D196" s="138"/>
      <c r="E196" s="138"/>
      <c r="F196" s="128"/>
      <c r="G196" s="129"/>
      <c r="H196" s="129"/>
      <c r="I196" s="129"/>
      <c r="J196" s="129"/>
      <c r="K196" s="129"/>
      <c r="L196" s="129"/>
      <c r="M196" s="101">
        <f t="shared" si="30"/>
        <v>0</v>
      </c>
      <c r="N196" s="138"/>
      <c r="O196" s="102">
        <f t="shared" si="32"/>
        <v>0</v>
      </c>
      <c r="P196" s="102" t="str">
        <f>IF(O196=0,"",VLOOKUP(C196&amp;D196&amp;E196,'(資料）基準単価表'!$I:$J,2,0))</f>
        <v/>
      </c>
      <c r="Q196" s="115">
        <f t="shared" si="31"/>
        <v>0</v>
      </c>
    </row>
    <row r="197" spans="2:17" ht="22.5" customHeight="1">
      <c r="B197" s="100" t="s">
        <v>252</v>
      </c>
      <c r="C197" s="138"/>
      <c r="D197" s="138"/>
      <c r="E197" s="138"/>
      <c r="F197" s="128"/>
      <c r="G197" s="129"/>
      <c r="H197" s="129"/>
      <c r="I197" s="129"/>
      <c r="J197" s="129"/>
      <c r="K197" s="129"/>
      <c r="L197" s="129"/>
      <c r="M197" s="101">
        <f t="shared" si="30"/>
        <v>0</v>
      </c>
      <c r="N197" s="138"/>
      <c r="O197" s="102">
        <f t="shared" si="32"/>
        <v>0</v>
      </c>
      <c r="P197" s="102" t="str">
        <f>IF(O197=0,"",VLOOKUP(C197&amp;D197&amp;E197,'(資料）基準単価表'!$I:$J,2,0))</f>
        <v/>
      </c>
      <c r="Q197" s="115">
        <f t="shared" si="31"/>
        <v>0</v>
      </c>
    </row>
    <row r="199" spans="2:17" ht="21.75" customHeight="1">
      <c r="B199" s="224" t="s">
        <v>222</v>
      </c>
      <c r="C199" s="224"/>
      <c r="D199" s="125"/>
      <c r="E199" s="85"/>
      <c r="F199" s="86"/>
      <c r="G199" s="87" t="s">
        <v>223</v>
      </c>
      <c r="H199" s="126"/>
      <c r="O199" s="225" t="s">
        <v>280</v>
      </c>
      <c r="P199" s="226"/>
      <c r="Q199" s="89">
        <f>SUBTOTAL(9,Q204:Q215)</f>
        <v>0</v>
      </c>
    </row>
    <row r="200" spans="2:17" ht="21.75" customHeight="1" thickBot="1">
      <c r="B200" s="224" t="s">
        <v>224</v>
      </c>
      <c r="C200" s="224"/>
      <c r="D200" s="125"/>
      <c r="G200" s="91" t="s">
        <v>225</v>
      </c>
      <c r="H200" s="127"/>
      <c r="O200" s="227" t="s">
        <v>226</v>
      </c>
      <c r="P200" s="227"/>
      <c r="Q200" s="92">
        <f>SUBTOTAL(9,P204:P215)</f>
        <v>0</v>
      </c>
    </row>
    <row r="201" spans="2:17" ht="21.75" customHeight="1" thickTop="1" thickBot="1">
      <c r="B201" s="85"/>
      <c r="C201" s="85"/>
      <c r="D201" s="93"/>
      <c r="G201" s="91"/>
      <c r="H201" s="91"/>
      <c r="I201" s="91"/>
      <c r="J201" s="91"/>
      <c r="K201" s="91"/>
      <c r="O201" s="223" t="s">
        <v>281</v>
      </c>
      <c r="P201" s="223"/>
      <c r="Q201" s="94">
        <f>Q200-Q199</f>
        <v>0</v>
      </c>
    </row>
    <row r="202" spans="2:17" ht="8.25" customHeight="1" thickTop="1">
      <c r="B202" s="85"/>
      <c r="C202" s="85"/>
      <c r="D202" s="90"/>
      <c r="G202" s="91"/>
      <c r="H202" s="91"/>
      <c r="I202" s="91"/>
      <c r="J202" s="91"/>
      <c r="K202" s="91"/>
      <c r="M202" s="95"/>
      <c r="O202" s="118"/>
      <c r="P202" s="119"/>
      <c r="Q202" s="96"/>
    </row>
    <row r="203" spans="2:17" s="99" customFormat="1" ht="42" customHeight="1">
      <c r="B203" s="97" t="s">
        <v>227</v>
      </c>
      <c r="C203" s="116" t="s">
        <v>266</v>
      </c>
      <c r="D203" s="97" t="s">
        <v>228</v>
      </c>
      <c r="E203" s="98" t="s">
        <v>229</v>
      </c>
      <c r="F203" s="97" t="s">
        <v>230</v>
      </c>
      <c r="G203" s="114" t="s">
        <v>231</v>
      </c>
      <c r="H203" s="123" t="s">
        <v>282</v>
      </c>
      <c r="I203" s="114" t="s">
        <v>232</v>
      </c>
      <c r="J203" s="114" t="s">
        <v>233</v>
      </c>
      <c r="K203" s="114" t="s">
        <v>234</v>
      </c>
      <c r="L203" s="114" t="s">
        <v>235</v>
      </c>
      <c r="M203" s="98" t="s">
        <v>236</v>
      </c>
      <c r="N203" s="98" t="s">
        <v>237</v>
      </c>
      <c r="O203" s="120" t="s">
        <v>238</v>
      </c>
      <c r="P203" s="136" t="s">
        <v>239</v>
      </c>
      <c r="Q203" s="98" t="s">
        <v>240</v>
      </c>
    </row>
    <row r="204" spans="2:17" ht="22.5" customHeight="1">
      <c r="B204" s="100" t="s">
        <v>241</v>
      </c>
      <c r="C204" s="138"/>
      <c r="D204" s="138"/>
      <c r="E204" s="138"/>
      <c r="F204" s="128"/>
      <c r="G204" s="129"/>
      <c r="H204" s="129"/>
      <c r="I204" s="129"/>
      <c r="J204" s="129"/>
      <c r="K204" s="129"/>
      <c r="L204" s="129"/>
      <c r="M204" s="101">
        <f t="shared" ref="M204:M215" si="33">SUM(G204:L204)</f>
        <v>0</v>
      </c>
      <c r="N204" s="138"/>
      <c r="O204" s="102">
        <f>ROUNDDOWN(M204*N204,0)</f>
        <v>0</v>
      </c>
      <c r="P204" s="102" t="str">
        <f>IF(O204=0,"",VLOOKUP(C204&amp;D204&amp;E204,'(資料）基準単価表'!$I:$J,2,0))</f>
        <v/>
      </c>
      <c r="Q204" s="115">
        <f t="shared" ref="Q204:Q215" si="34">MIN(O204,P204)</f>
        <v>0</v>
      </c>
    </row>
    <row r="205" spans="2:17" ht="22.5" customHeight="1">
      <c r="B205" s="100" t="s">
        <v>242</v>
      </c>
      <c r="C205" s="138"/>
      <c r="D205" s="138"/>
      <c r="E205" s="138"/>
      <c r="F205" s="128"/>
      <c r="G205" s="129"/>
      <c r="H205" s="129"/>
      <c r="I205" s="129"/>
      <c r="J205" s="129"/>
      <c r="K205" s="129"/>
      <c r="L205" s="129"/>
      <c r="M205" s="101">
        <f t="shared" si="33"/>
        <v>0</v>
      </c>
      <c r="N205" s="138"/>
      <c r="O205" s="102">
        <f t="shared" ref="O205:O215" si="35">ROUNDDOWN(M205*N205,0)</f>
        <v>0</v>
      </c>
      <c r="P205" s="102" t="str">
        <f>IF(O205=0,"",VLOOKUP(C205&amp;D205&amp;E205,'(資料）基準単価表'!$I:$J,2,0))</f>
        <v/>
      </c>
      <c r="Q205" s="115">
        <f t="shared" si="34"/>
        <v>0</v>
      </c>
    </row>
    <row r="206" spans="2:17" ht="22.5" customHeight="1">
      <c r="B206" s="100" t="s">
        <v>243</v>
      </c>
      <c r="C206" s="138"/>
      <c r="D206" s="138"/>
      <c r="E206" s="138"/>
      <c r="F206" s="128"/>
      <c r="G206" s="129"/>
      <c r="H206" s="129"/>
      <c r="I206" s="129"/>
      <c r="J206" s="129"/>
      <c r="K206" s="129"/>
      <c r="L206" s="129"/>
      <c r="M206" s="101">
        <f t="shared" si="33"/>
        <v>0</v>
      </c>
      <c r="N206" s="138"/>
      <c r="O206" s="102">
        <f t="shared" si="35"/>
        <v>0</v>
      </c>
      <c r="P206" s="102" t="str">
        <f>IF(O206=0,"",VLOOKUP(C206&amp;D206&amp;E206,'(資料）基準単価表'!$I:$J,2,0))</f>
        <v/>
      </c>
      <c r="Q206" s="115">
        <f t="shared" si="34"/>
        <v>0</v>
      </c>
    </row>
    <row r="207" spans="2:17" ht="22.5" customHeight="1">
      <c r="B207" s="100" t="s">
        <v>244</v>
      </c>
      <c r="C207" s="138"/>
      <c r="D207" s="138"/>
      <c r="E207" s="138"/>
      <c r="F207" s="128"/>
      <c r="G207" s="129"/>
      <c r="H207" s="129"/>
      <c r="I207" s="129"/>
      <c r="J207" s="129"/>
      <c r="K207" s="129"/>
      <c r="L207" s="129"/>
      <c r="M207" s="101">
        <f t="shared" si="33"/>
        <v>0</v>
      </c>
      <c r="N207" s="138"/>
      <c r="O207" s="102">
        <f t="shared" si="35"/>
        <v>0</v>
      </c>
      <c r="P207" s="102" t="str">
        <f>IF(O207=0,"",VLOOKUP(C207&amp;D207&amp;E207,'(資料）基準単価表'!$I:$J,2,0))</f>
        <v/>
      </c>
      <c r="Q207" s="115">
        <f t="shared" si="34"/>
        <v>0</v>
      </c>
    </row>
    <row r="208" spans="2:17" ht="22.5" customHeight="1">
      <c r="B208" s="100" t="s">
        <v>245</v>
      </c>
      <c r="C208" s="138"/>
      <c r="D208" s="138"/>
      <c r="E208" s="138"/>
      <c r="F208" s="128"/>
      <c r="G208" s="129"/>
      <c r="H208" s="129"/>
      <c r="I208" s="129"/>
      <c r="J208" s="129"/>
      <c r="K208" s="129"/>
      <c r="L208" s="129"/>
      <c r="M208" s="101">
        <f t="shared" si="33"/>
        <v>0</v>
      </c>
      <c r="N208" s="138"/>
      <c r="O208" s="102">
        <f t="shared" si="35"/>
        <v>0</v>
      </c>
      <c r="P208" s="102" t="str">
        <f>IF(O208=0,"",VLOOKUP(C208&amp;D208&amp;E208,'(資料）基準単価表'!$I:$J,2,0))</f>
        <v/>
      </c>
      <c r="Q208" s="115">
        <f t="shared" si="34"/>
        <v>0</v>
      </c>
    </row>
    <row r="209" spans="2:17" ht="22.5" customHeight="1">
      <c r="B209" s="100" t="s">
        <v>246</v>
      </c>
      <c r="C209" s="138"/>
      <c r="D209" s="138"/>
      <c r="E209" s="138"/>
      <c r="F209" s="128"/>
      <c r="G209" s="129"/>
      <c r="H209" s="129"/>
      <c r="I209" s="129"/>
      <c r="J209" s="129"/>
      <c r="K209" s="129"/>
      <c r="L209" s="129"/>
      <c r="M209" s="101">
        <f t="shared" si="33"/>
        <v>0</v>
      </c>
      <c r="N209" s="138"/>
      <c r="O209" s="102">
        <f t="shared" si="35"/>
        <v>0</v>
      </c>
      <c r="P209" s="102" t="str">
        <f>IF(O209=0,"",VLOOKUP(C209&amp;D209&amp;E209,'(資料）基準単価表'!$I:$J,2,0))</f>
        <v/>
      </c>
      <c r="Q209" s="115">
        <f t="shared" si="34"/>
        <v>0</v>
      </c>
    </row>
    <row r="210" spans="2:17" ht="22.5" customHeight="1">
      <c r="B210" s="100" t="s">
        <v>247</v>
      </c>
      <c r="C210" s="138"/>
      <c r="D210" s="138"/>
      <c r="E210" s="138"/>
      <c r="F210" s="128"/>
      <c r="G210" s="129"/>
      <c r="H210" s="129"/>
      <c r="I210" s="129"/>
      <c r="J210" s="129"/>
      <c r="K210" s="129"/>
      <c r="L210" s="129"/>
      <c r="M210" s="101">
        <f t="shared" si="33"/>
        <v>0</v>
      </c>
      <c r="N210" s="138"/>
      <c r="O210" s="102">
        <f t="shared" si="35"/>
        <v>0</v>
      </c>
      <c r="P210" s="102" t="str">
        <f>IF(O210=0,"",VLOOKUP(C210&amp;D210&amp;E210,'(資料）基準単価表'!$I:$J,2,0))</f>
        <v/>
      </c>
      <c r="Q210" s="115">
        <f t="shared" si="34"/>
        <v>0</v>
      </c>
    </row>
    <row r="211" spans="2:17" ht="22.5" customHeight="1">
      <c r="B211" s="100" t="s">
        <v>248</v>
      </c>
      <c r="C211" s="138"/>
      <c r="D211" s="138"/>
      <c r="E211" s="138"/>
      <c r="F211" s="128"/>
      <c r="G211" s="129"/>
      <c r="H211" s="129"/>
      <c r="I211" s="129"/>
      <c r="J211" s="129"/>
      <c r="K211" s="129"/>
      <c r="L211" s="129"/>
      <c r="M211" s="101">
        <f t="shared" si="33"/>
        <v>0</v>
      </c>
      <c r="N211" s="138"/>
      <c r="O211" s="102">
        <f t="shared" si="35"/>
        <v>0</v>
      </c>
      <c r="P211" s="102" t="str">
        <f>IF(O211=0,"",VLOOKUP(C211&amp;D211&amp;E211,'(資料）基準単価表'!$I:$J,2,0))</f>
        <v/>
      </c>
      <c r="Q211" s="115">
        <f t="shared" si="34"/>
        <v>0</v>
      </c>
    </row>
    <row r="212" spans="2:17" ht="22.5" customHeight="1">
      <c r="B212" s="100" t="s">
        <v>249</v>
      </c>
      <c r="C212" s="138"/>
      <c r="D212" s="138"/>
      <c r="E212" s="138"/>
      <c r="F212" s="128"/>
      <c r="G212" s="129"/>
      <c r="H212" s="129"/>
      <c r="I212" s="129"/>
      <c r="J212" s="129"/>
      <c r="K212" s="129"/>
      <c r="L212" s="129"/>
      <c r="M212" s="101">
        <f t="shared" si="33"/>
        <v>0</v>
      </c>
      <c r="N212" s="138"/>
      <c r="O212" s="102">
        <f t="shared" si="35"/>
        <v>0</v>
      </c>
      <c r="P212" s="102" t="str">
        <f>IF(O212=0,"",VLOOKUP(C212&amp;D212&amp;E212,'(資料）基準単価表'!$I:$J,2,0))</f>
        <v/>
      </c>
      <c r="Q212" s="115">
        <f t="shared" si="34"/>
        <v>0</v>
      </c>
    </row>
    <row r="213" spans="2:17" ht="22.5" customHeight="1">
      <c r="B213" s="100" t="s">
        <v>250</v>
      </c>
      <c r="C213" s="138"/>
      <c r="D213" s="138"/>
      <c r="E213" s="138"/>
      <c r="F213" s="128"/>
      <c r="G213" s="129"/>
      <c r="H213" s="129"/>
      <c r="I213" s="129"/>
      <c r="J213" s="129"/>
      <c r="K213" s="129"/>
      <c r="L213" s="129"/>
      <c r="M213" s="101">
        <f t="shared" si="33"/>
        <v>0</v>
      </c>
      <c r="N213" s="138"/>
      <c r="O213" s="102">
        <f t="shared" si="35"/>
        <v>0</v>
      </c>
      <c r="P213" s="102" t="str">
        <f>IF(O213=0,"",VLOOKUP(C213&amp;D213&amp;E213,'(資料）基準単価表'!$I:$J,2,0))</f>
        <v/>
      </c>
      <c r="Q213" s="115">
        <f t="shared" si="34"/>
        <v>0</v>
      </c>
    </row>
    <row r="214" spans="2:17" ht="22.5" customHeight="1">
      <c r="B214" s="100" t="s">
        <v>251</v>
      </c>
      <c r="C214" s="138"/>
      <c r="D214" s="138"/>
      <c r="E214" s="138"/>
      <c r="F214" s="128"/>
      <c r="G214" s="129"/>
      <c r="H214" s="129"/>
      <c r="I214" s="129"/>
      <c r="J214" s="129"/>
      <c r="K214" s="129"/>
      <c r="L214" s="129"/>
      <c r="M214" s="101">
        <f t="shared" si="33"/>
        <v>0</v>
      </c>
      <c r="N214" s="138"/>
      <c r="O214" s="102">
        <f t="shared" si="35"/>
        <v>0</v>
      </c>
      <c r="P214" s="102" t="str">
        <f>IF(O214=0,"",VLOOKUP(C214&amp;D214&amp;E214,'(資料）基準単価表'!$I:$J,2,0))</f>
        <v/>
      </c>
      <c r="Q214" s="115">
        <f t="shared" si="34"/>
        <v>0</v>
      </c>
    </row>
    <row r="215" spans="2:17" ht="22.5" customHeight="1">
      <c r="B215" s="100" t="s">
        <v>252</v>
      </c>
      <c r="C215" s="138"/>
      <c r="D215" s="138"/>
      <c r="E215" s="138"/>
      <c r="F215" s="128"/>
      <c r="G215" s="129"/>
      <c r="H215" s="129"/>
      <c r="I215" s="129"/>
      <c r="J215" s="129"/>
      <c r="K215" s="129"/>
      <c r="L215" s="129"/>
      <c r="M215" s="101">
        <f t="shared" si="33"/>
        <v>0</v>
      </c>
      <c r="N215" s="138"/>
      <c r="O215" s="102">
        <f t="shared" si="35"/>
        <v>0</v>
      </c>
      <c r="P215" s="102" t="str">
        <f>IF(O215=0,"",VLOOKUP(C215&amp;D215&amp;E215,'(資料）基準単価表'!$I:$J,2,0))</f>
        <v/>
      </c>
      <c r="Q215" s="115">
        <f t="shared" si="34"/>
        <v>0</v>
      </c>
    </row>
    <row r="217" spans="2:17" ht="21.75" customHeight="1">
      <c r="B217" s="224" t="s">
        <v>222</v>
      </c>
      <c r="C217" s="224"/>
      <c r="D217" s="125"/>
      <c r="E217" s="85"/>
      <c r="F217" s="86"/>
      <c r="G217" s="87" t="s">
        <v>223</v>
      </c>
      <c r="H217" s="126"/>
      <c r="O217" s="225" t="s">
        <v>280</v>
      </c>
      <c r="P217" s="226"/>
      <c r="Q217" s="89">
        <f>SUBTOTAL(9,Q222:Q233)</f>
        <v>0</v>
      </c>
    </row>
    <row r="218" spans="2:17" ht="21.75" customHeight="1" thickBot="1">
      <c r="B218" s="224" t="s">
        <v>224</v>
      </c>
      <c r="C218" s="224"/>
      <c r="D218" s="125"/>
      <c r="G218" s="91" t="s">
        <v>225</v>
      </c>
      <c r="H218" s="127"/>
      <c r="O218" s="227" t="s">
        <v>226</v>
      </c>
      <c r="P218" s="227"/>
      <c r="Q218" s="92">
        <f>SUBTOTAL(9,P222:P233)</f>
        <v>0</v>
      </c>
    </row>
    <row r="219" spans="2:17" ht="21.75" customHeight="1" thickTop="1" thickBot="1">
      <c r="B219" s="85"/>
      <c r="C219" s="85"/>
      <c r="D219" s="93"/>
      <c r="G219" s="91"/>
      <c r="H219" s="91"/>
      <c r="I219" s="91"/>
      <c r="J219" s="91"/>
      <c r="K219" s="91"/>
      <c r="O219" s="223" t="s">
        <v>281</v>
      </c>
      <c r="P219" s="223"/>
      <c r="Q219" s="94">
        <f>Q218-Q217</f>
        <v>0</v>
      </c>
    </row>
    <row r="220" spans="2:17" ht="8.25" customHeight="1" thickTop="1">
      <c r="B220" s="85"/>
      <c r="C220" s="85"/>
      <c r="D220" s="90"/>
      <c r="G220" s="91"/>
      <c r="H220" s="91"/>
      <c r="I220" s="91"/>
      <c r="J220" s="91"/>
      <c r="K220" s="91"/>
      <c r="M220" s="95"/>
      <c r="O220" s="118"/>
      <c r="P220" s="119"/>
      <c r="Q220" s="96"/>
    </row>
    <row r="221" spans="2:17" s="99" customFormat="1" ht="42" customHeight="1">
      <c r="B221" s="97" t="s">
        <v>227</v>
      </c>
      <c r="C221" s="116" t="s">
        <v>266</v>
      </c>
      <c r="D221" s="97" t="s">
        <v>228</v>
      </c>
      <c r="E221" s="98" t="s">
        <v>229</v>
      </c>
      <c r="F221" s="97" t="s">
        <v>230</v>
      </c>
      <c r="G221" s="114" t="s">
        <v>231</v>
      </c>
      <c r="H221" s="123" t="s">
        <v>282</v>
      </c>
      <c r="I221" s="114" t="s">
        <v>232</v>
      </c>
      <c r="J221" s="114" t="s">
        <v>233</v>
      </c>
      <c r="K221" s="114" t="s">
        <v>234</v>
      </c>
      <c r="L221" s="114" t="s">
        <v>235</v>
      </c>
      <c r="M221" s="98" t="s">
        <v>236</v>
      </c>
      <c r="N221" s="98" t="s">
        <v>237</v>
      </c>
      <c r="O221" s="120" t="s">
        <v>238</v>
      </c>
      <c r="P221" s="136" t="s">
        <v>239</v>
      </c>
      <c r="Q221" s="98" t="s">
        <v>240</v>
      </c>
    </row>
    <row r="222" spans="2:17" ht="22.5" customHeight="1">
      <c r="B222" s="100" t="s">
        <v>241</v>
      </c>
      <c r="C222" s="138"/>
      <c r="D222" s="138"/>
      <c r="E222" s="138"/>
      <c r="F222" s="128"/>
      <c r="G222" s="129"/>
      <c r="H222" s="129"/>
      <c r="I222" s="129"/>
      <c r="J222" s="129"/>
      <c r="K222" s="129"/>
      <c r="L222" s="129"/>
      <c r="M222" s="101">
        <f t="shared" ref="M222:M233" si="36">SUM(G222:L222)</f>
        <v>0</v>
      </c>
      <c r="N222" s="138"/>
      <c r="O222" s="102">
        <f>ROUNDDOWN(M222*N222,0)</f>
        <v>0</v>
      </c>
      <c r="P222" s="102" t="str">
        <f>IF(O222=0,"",VLOOKUP(C222&amp;D222&amp;E222,'(資料）基準単価表'!$I:$J,2,0))</f>
        <v/>
      </c>
      <c r="Q222" s="115">
        <f t="shared" ref="Q222:Q233" si="37">MIN(O222,P222)</f>
        <v>0</v>
      </c>
    </row>
    <row r="223" spans="2:17" ht="22.5" customHeight="1">
      <c r="B223" s="100" t="s">
        <v>242</v>
      </c>
      <c r="C223" s="138"/>
      <c r="D223" s="138"/>
      <c r="E223" s="138"/>
      <c r="F223" s="128"/>
      <c r="G223" s="129"/>
      <c r="H223" s="129"/>
      <c r="I223" s="129"/>
      <c r="J223" s="129"/>
      <c r="K223" s="129"/>
      <c r="L223" s="129"/>
      <c r="M223" s="101">
        <f t="shared" si="36"/>
        <v>0</v>
      </c>
      <c r="N223" s="138"/>
      <c r="O223" s="102">
        <f t="shared" ref="O223:O233" si="38">ROUNDDOWN(M223*N223,0)</f>
        <v>0</v>
      </c>
      <c r="P223" s="102" t="str">
        <f>IF(O223=0,"",VLOOKUP(C223&amp;D223&amp;E223,'(資料）基準単価表'!$I:$J,2,0))</f>
        <v/>
      </c>
      <c r="Q223" s="115">
        <f t="shared" si="37"/>
        <v>0</v>
      </c>
    </row>
    <row r="224" spans="2:17" ht="22.5" customHeight="1">
      <c r="B224" s="100" t="s">
        <v>243</v>
      </c>
      <c r="C224" s="138"/>
      <c r="D224" s="138"/>
      <c r="E224" s="138"/>
      <c r="F224" s="128"/>
      <c r="G224" s="129"/>
      <c r="H224" s="129"/>
      <c r="I224" s="129"/>
      <c r="J224" s="129"/>
      <c r="K224" s="129"/>
      <c r="L224" s="129"/>
      <c r="M224" s="101">
        <f t="shared" si="36"/>
        <v>0</v>
      </c>
      <c r="N224" s="138"/>
      <c r="O224" s="102">
        <f t="shared" si="38"/>
        <v>0</v>
      </c>
      <c r="P224" s="102" t="str">
        <f>IF(O224=0,"",VLOOKUP(C224&amp;D224&amp;E224,'(資料）基準単価表'!$I:$J,2,0))</f>
        <v/>
      </c>
      <c r="Q224" s="115">
        <f t="shared" si="37"/>
        <v>0</v>
      </c>
    </row>
    <row r="225" spans="2:17" ht="22.5" customHeight="1">
      <c r="B225" s="100" t="s">
        <v>244</v>
      </c>
      <c r="C225" s="138"/>
      <c r="D225" s="138"/>
      <c r="E225" s="138"/>
      <c r="F225" s="128"/>
      <c r="G225" s="129"/>
      <c r="H225" s="129"/>
      <c r="I225" s="129"/>
      <c r="J225" s="129"/>
      <c r="K225" s="129"/>
      <c r="L225" s="129"/>
      <c r="M225" s="101">
        <f t="shared" si="36"/>
        <v>0</v>
      </c>
      <c r="N225" s="138"/>
      <c r="O225" s="102">
        <f t="shared" si="38"/>
        <v>0</v>
      </c>
      <c r="P225" s="102" t="str">
        <f>IF(O225=0,"",VLOOKUP(C225&amp;D225&amp;E225,'(資料）基準単価表'!$I:$J,2,0))</f>
        <v/>
      </c>
      <c r="Q225" s="115">
        <f t="shared" si="37"/>
        <v>0</v>
      </c>
    </row>
    <row r="226" spans="2:17" ht="22.5" customHeight="1">
      <c r="B226" s="100" t="s">
        <v>245</v>
      </c>
      <c r="C226" s="138"/>
      <c r="D226" s="138"/>
      <c r="E226" s="138"/>
      <c r="F226" s="128"/>
      <c r="G226" s="129"/>
      <c r="H226" s="129"/>
      <c r="I226" s="129"/>
      <c r="J226" s="129"/>
      <c r="K226" s="129"/>
      <c r="L226" s="129"/>
      <c r="M226" s="101">
        <f t="shared" si="36"/>
        <v>0</v>
      </c>
      <c r="N226" s="138"/>
      <c r="O226" s="102">
        <f t="shared" si="38"/>
        <v>0</v>
      </c>
      <c r="P226" s="102" t="str">
        <f>IF(O226=0,"",VLOOKUP(C226&amp;D226&amp;E226,'(資料）基準単価表'!$I:$J,2,0))</f>
        <v/>
      </c>
      <c r="Q226" s="115">
        <f t="shared" si="37"/>
        <v>0</v>
      </c>
    </row>
    <row r="227" spans="2:17" ht="22.5" customHeight="1">
      <c r="B227" s="100" t="s">
        <v>246</v>
      </c>
      <c r="C227" s="138"/>
      <c r="D227" s="138"/>
      <c r="E227" s="138"/>
      <c r="F227" s="128"/>
      <c r="G227" s="129"/>
      <c r="H227" s="129"/>
      <c r="I227" s="129"/>
      <c r="J227" s="129"/>
      <c r="K227" s="129"/>
      <c r="L227" s="129"/>
      <c r="M227" s="101">
        <f t="shared" si="36"/>
        <v>0</v>
      </c>
      <c r="N227" s="138"/>
      <c r="O227" s="102">
        <f t="shared" si="38"/>
        <v>0</v>
      </c>
      <c r="P227" s="102" t="str">
        <f>IF(O227=0,"",VLOOKUP(C227&amp;D227&amp;E227,'(資料）基準単価表'!$I:$J,2,0))</f>
        <v/>
      </c>
      <c r="Q227" s="115">
        <f t="shared" si="37"/>
        <v>0</v>
      </c>
    </row>
    <row r="228" spans="2:17" ht="22.5" customHeight="1">
      <c r="B228" s="100" t="s">
        <v>247</v>
      </c>
      <c r="C228" s="138"/>
      <c r="D228" s="138"/>
      <c r="E228" s="138"/>
      <c r="F228" s="128"/>
      <c r="G228" s="129"/>
      <c r="H228" s="129"/>
      <c r="I228" s="129"/>
      <c r="J228" s="129"/>
      <c r="K228" s="129"/>
      <c r="L228" s="129"/>
      <c r="M228" s="101">
        <f t="shared" si="36"/>
        <v>0</v>
      </c>
      <c r="N228" s="138"/>
      <c r="O228" s="102">
        <f t="shared" si="38"/>
        <v>0</v>
      </c>
      <c r="P228" s="102" t="str">
        <f>IF(O228=0,"",VLOOKUP(C228&amp;D228&amp;E228,'(資料）基準単価表'!$I:$J,2,0))</f>
        <v/>
      </c>
      <c r="Q228" s="115">
        <f t="shared" si="37"/>
        <v>0</v>
      </c>
    </row>
    <row r="229" spans="2:17" ht="22.5" customHeight="1">
      <c r="B229" s="100" t="s">
        <v>248</v>
      </c>
      <c r="C229" s="138"/>
      <c r="D229" s="138"/>
      <c r="E229" s="138"/>
      <c r="F229" s="128"/>
      <c r="G229" s="129"/>
      <c r="H229" s="129"/>
      <c r="I229" s="129"/>
      <c r="J229" s="129"/>
      <c r="K229" s="129"/>
      <c r="L229" s="129"/>
      <c r="M229" s="101">
        <f t="shared" si="36"/>
        <v>0</v>
      </c>
      <c r="N229" s="138"/>
      <c r="O229" s="102">
        <f t="shared" si="38"/>
        <v>0</v>
      </c>
      <c r="P229" s="102" t="str">
        <f>IF(O229=0,"",VLOOKUP(C229&amp;D229&amp;E229,'(資料）基準単価表'!$I:$J,2,0))</f>
        <v/>
      </c>
      <c r="Q229" s="115">
        <f t="shared" si="37"/>
        <v>0</v>
      </c>
    </row>
    <row r="230" spans="2:17" ht="22.5" customHeight="1">
      <c r="B230" s="100" t="s">
        <v>249</v>
      </c>
      <c r="C230" s="138"/>
      <c r="D230" s="138"/>
      <c r="E230" s="138"/>
      <c r="F230" s="128"/>
      <c r="G230" s="129"/>
      <c r="H230" s="129"/>
      <c r="I230" s="129"/>
      <c r="J230" s="129"/>
      <c r="K230" s="129"/>
      <c r="L230" s="129"/>
      <c r="M230" s="101">
        <f t="shared" si="36"/>
        <v>0</v>
      </c>
      <c r="N230" s="138"/>
      <c r="O230" s="102">
        <f t="shared" si="38"/>
        <v>0</v>
      </c>
      <c r="P230" s="102" t="str">
        <f>IF(O230=0,"",VLOOKUP(C230&amp;D230&amp;E230,'(資料）基準単価表'!$I:$J,2,0))</f>
        <v/>
      </c>
      <c r="Q230" s="115">
        <f t="shared" si="37"/>
        <v>0</v>
      </c>
    </row>
    <row r="231" spans="2:17" ht="22.5" customHeight="1">
      <c r="B231" s="100" t="s">
        <v>250</v>
      </c>
      <c r="C231" s="138"/>
      <c r="D231" s="138"/>
      <c r="E231" s="138"/>
      <c r="F231" s="128"/>
      <c r="G231" s="129"/>
      <c r="H231" s="129"/>
      <c r="I231" s="129"/>
      <c r="J231" s="129"/>
      <c r="K231" s="129"/>
      <c r="L231" s="129"/>
      <c r="M231" s="101">
        <f t="shared" si="36"/>
        <v>0</v>
      </c>
      <c r="N231" s="138"/>
      <c r="O231" s="102">
        <f t="shared" si="38"/>
        <v>0</v>
      </c>
      <c r="P231" s="102" t="str">
        <f>IF(O231=0,"",VLOOKUP(C231&amp;D231&amp;E231,'(資料）基準単価表'!$I:$J,2,0))</f>
        <v/>
      </c>
      <c r="Q231" s="115">
        <f t="shared" si="37"/>
        <v>0</v>
      </c>
    </row>
    <row r="232" spans="2:17" ht="22.5" customHeight="1">
      <c r="B232" s="100" t="s">
        <v>251</v>
      </c>
      <c r="C232" s="138"/>
      <c r="D232" s="138"/>
      <c r="E232" s="138"/>
      <c r="F232" s="128"/>
      <c r="G232" s="129"/>
      <c r="H232" s="129"/>
      <c r="I232" s="129"/>
      <c r="J232" s="129"/>
      <c r="K232" s="129"/>
      <c r="L232" s="129"/>
      <c r="M232" s="101">
        <f t="shared" si="36"/>
        <v>0</v>
      </c>
      <c r="N232" s="138"/>
      <c r="O232" s="102">
        <f t="shared" si="38"/>
        <v>0</v>
      </c>
      <c r="P232" s="102" t="str">
        <f>IF(O232=0,"",VLOOKUP(C232&amp;D232&amp;E232,'(資料）基準単価表'!$I:$J,2,0))</f>
        <v/>
      </c>
      <c r="Q232" s="115">
        <f t="shared" si="37"/>
        <v>0</v>
      </c>
    </row>
    <row r="233" spans="2:17" ht="22.5" customHeight="1">
      <c r="B233" s="100" t="s">
        <v>252</v>
      </c>
      <c r="C233" s="138"/>
      <c r="D233" s="138"/>
      <c r="E233" s="138"/>
      <c r="F233" s="128"/>
      <c r="G233" s="129"/>
      <c r="H233" s="129"/>
      <c r="I233" s="129"/>
      <c r="J233" s="129"/>
      <c r="K233" s="129"/>
      <c r="L233" s="129"/>
      <c r="M233" s="101">
        <f t="shared" si="36"/>
        <v>0</v>
      </c>
      <c r="N233" s="138"/>
      <c r="O233" s="102">
        <f t="shared" si="38"/>
        <v>0</v>
      </c>
      <c r="P233" s="102" t="str">
        <f>IF(O233=0,"",VLOOKUP(C233&amp;D233&amp;E233,'(資料）基準単価表'!$I:$J,2,0))</f>
        <v/>
      </c>
      <c r="Q233" s="115">
        <f t="shared" si="37"/>
        <v>0</v>
      </c>
    </row>
    <row r="235" spans="2:17" ht="21.75" customHeight="1">
      <c r="B235" s="224" t="s">
        <v>222</v>
      </c>
      <c r="C235" s="224"/>
      <c r="D235" s="125"/>
      <c r="E235" s="85"/>
      <c r="F235" s="86"/>
      <c r="G235" s="87" t="s">
        <v>223</v>
      </c>
      <c r="H235" s="126"/>
      <c r="O235" s="225" t="s">
        <v>280</v>
      </c>
      <c r="P235" s="226"/>
      <c r="Q235" s="89">
        <f>SUBTOTAL(9,Q240:Q251)</f>
        <v>0</v>
      </c>
    </row>
    <row r="236" spans="2:17" ht="21.75" customHeight="1" thickBot="1">
      <c r="B236" s="224" t="s">
        <v>224</v>
      </c>
      <c r="C236" s="224"/>
      <c r="D236" s="125"/>
      <c r="G236" s="91" t="s">
        <v>225</v>
      </c>
      <c r="H236" s="127"/>
      <c r="O236" s="227" t="s">
        <v>226</v>
      </c>
      <c r="P236" s="227"/>
      <c r="Q236" s="92">
        <f>SUBTOTAL(9,P240:P251)</f>
        <v>0</v>
      </c>
    </row>
    <row r="237" spans="2:17" ht="21.75" customHeight="1" thickTop="1" thickBot="1">
      <c r="B237" s="85"/>
      <c r="C237" s="85"/>
      <c r="D237" s="93"/>
      <c r="G237" s="91"/>
      <c r="H237" s="91"/>
      <c r="I237" s="91"/>
      <c r="J237" s="91"/>
      <c r="K237" s="91"/>
      <c r="O237" s="223" t="s">
        <v>281</v>
      </c>
      <c r="P237" s="223"/>
      <c r="Q237" s="94">
        <f>Q236-Q235</f>
        <v>0</v>
      </c>
    </row>
    <row r="238" spans="2:17" ht="8.25" customHeight="1" thickTop="1">
      <c r="B238" s="85"/>
      <c r="C238" s="85"/>
      <c r="D238" s="90"/>
      <c r="G238" s="91"/>
      <c r="H238" s="91"/>
      <c r="I238" s="91"/>
      <c r="J238" s="91"/>
      <c r="K238" s="91"/>
      <c r="M238" s="95"/>
      <c r="O238" s="118"/>
      <c r="P238" s="119"/>
      <c r="Q238" s="96"/>
    </row>
    <row r="239" spans="2:17" s="99" customFormat="1" ht="42" customHeight="1">
      <c r="B239" s="97" t="s">
        <v>227</v>
      </c>
      <c r="C239" s="116" t="s">
        <v>266</v>
      </c>
      <c r="D239" s="97" t="s">
        <v>228</v>
      </c>
      <c r="E239" s="98" t="s">
        <v>229</v>
      </c>
      <c r="F239" s="97" t="s">
        <v>230</v>
      </c>
      <c r="G239" s="114" t="s">
        <v>231</v>
      </c>
      <c r="H239" s="123" t="s">
        <v>282</v>
      </c>
      <c r="I239" s="114" t="s">
        <v>232</v>
      </c>
      <c r="J239" s="114" t="s">
        <v>233</v>
      </c>
      <c r="K239" s="114" t="s">
        <v>234</v>
      </c>
      <c r="L239" s="114" t="s">
        <v>235</v>
      </c>
      <c r="M239" s="98" t="s">
        <v>236</v>
      </c>
      <c r="N239" s="98" t="s">
        <v>237</v>
      </c>
      <c r="O239" s="120" t="s">
        <v>238</v>
      </c>
      <c r="P239" s="136" t="s">
        <v>239</v>
      </c>
      <c r="Q239" s="98" t="s">
        <v>240</v>
      </c>
    </row>
    <row r="240" spans="2:17" ht="22.5" customHeight="1">
      <c r="B240" s="100" t="s">
        <v>241</v>
      </c>
      <c r="C240" s="138"/>
      <c r="D240" s="138"/>
      <c r="E240" s="138"/>
      <c r="F240" s="128"/>
      <c r="G240" s="129"/>
      <c r="H240" s="129"/>
      <c r="I240" s="129"/>
      <c r="J240" s="129"/>
      <c r="K240" s="129"/>
      <c r="L240" s="129"/>
      <c r="M240" s="101">
        <f t="shared" ref="M240:M251" si="39">SUM(G240:L240)</f>
        <v>0</v>
      </c>
      <c r="N240" s="138"/>
      <c r="O240" s="102">
        <f>ROUNDDOWN(M240*N240,0)</f>
        <v>0</v>
      </c>
      <c r="P240" s="102" t="str">
        <f>IF(O240=0,"",VLOOKUP(C240&amp;D240&amp;E240,'(資料）基準単価表'!$I:$J,2,0))</f>
        <v/>
      </c>
      <c r="Q240" s="115">
        <f t="shared" ref="Q240:Q251" si="40">MIN(O240,P240)</f>
        <v>0</v>
      </c>
    </row>
    <row r="241" spans="2:17" ht="22.5" customHeight="1">
      <c r="B241" s="100" t="s">
        <v>242</v>
      </c>
      <c r="C241" s="138"/>
      <c r="D241" s="138"/>
      <c r="E241" s="138"/>
      <c r="F241" s="128"/>
      <c r="G241" s="129"/>
      <c r="H241" s="129"/>
      <c r="I241" s="129"/>
      <c r="J241" s="129"/>
      <c r="K241" s="129"/>
      <c r="L241" s="129"/>
      <c r="M241" s="101">
        <f t="shared" si="39"/>
        <v>0</v>
      </c>
      <c r="N241" s="138"/>
      <c r="O241" s="102">
        <f t="shared" ref="O241:O251" si="41">ROUNDDOWN(M241*N241,0)</f>
        <v>0</v>
      </c>
      <c r="P241" s="102" t="str">
        <f>IF(O241=0,"",VLOOKUP(C241&amp;D241&amp;E241,'(資料）基準単価表'!$I:$J,2,0))</f>
        <v/>
      </c>
      <c r="Q241" s="115">
        <f t="shared" si="40"/>
        <v>0</v>
      </c>
    </row>
    <row r="242" spans="2:17" ht="22.5" customHeight="1">
      <c r="B242" s="100" t="s">
        <v>243</v>
      </c>
      <c r="C242" s="138"/>
      <c r="D242" s="138"/>
      <c r="E242" s="138"/>
      <c r="F242" s="128"/>
      <c r="G242" s="129"/>
      <c r="H242" s="129"/>
      <c r="I242" s="129"/>
      <c r="J242" s="129"/>
      <c r="K242" s="129"/>
      <c r="L242" s="129"/>
      <c r="M242" s="101">
        <f t="shared" si="39"/>
        <v>0</v>
      </c>
      <c r="N242" s="138"/>
      <c r="O242" s="102">
        <f t="shared" si="41"/>
        <v>0</v>
      </c>
      <c r="P242" s="102" t="str">
        <f>IF(O242=0,"",VLOOKUP(C242&amp;D242&amp;E242,'(資料）基準単価表'!$I:$J,2,0))</f>
        <v/>
      </c>
      <c r="Q242" s="115">
        <f t="shared" si="40"/>
        <v>0</v>
      </c>
    </row>
    <row r="243" spans="2:17" ht="22.5" customHeight="1">
      <c r="B243" s="100" t="s">
        <v>244</v>
      </c>
      <c r="C243" s="138"/>
      <c r="D243" s="138"/>
      <c r="E243" s="138"/>
      <c r="F243" s="128"/>
      <c r="G243" s="129"/>
      <c r="H243" s="129"/>
      <c r="I243" s="129"/>
      <c r="J243" s="129"/>
      <c r="K243" s="129"/>
      <c r="L243" s="129"/>
      <c r="M243" s="101">
        <f t="shared" si="39"/>
        <v>0</v>
      </c>
      <c r="N243" s="138"/>
      <c r="O243" s="102">
        <f t="shared" si="41"/>
        <v>0</v>
      </c>
      <c r="P243" s="102" t="str">
        <f>IF(O243=0,"",VLOOKUP(C243&amp;D243&amp;E243,'(資料）基準単価表'!$I:$J,2,0))</f>
        <v/>
      </c>
      <c r="Q243" s="115">
        <f t="shared" si="40"/>
        <v>0</v>
      </c>
    </row>
    <row r="244" spans="2:17" ht="22.5" customHeight="1">
      <c r="B244" s="100" t="s">
        <v>245</v>
      </c>
      <c r="C244" s="138"/>
      <c r="D244" s="138"/>
      <c r="E244" s="138"/>
      <c r="F244" s="128"/>
      <c r="G244" s="129"/>
      <c r="H244" s="129"/>
      <c r="I244" s="129"/>
      <c r="J244" s="129"/>
      <c r="K244" s="129"/>
      <c r="L244" s="129"/>
      <c r="M244" s="101">
        <f t="shared" si="39"/>
        <v>0</v>
      </c>
      <c r="N244" s="138"/>
      <c r="O244" s="102">
        <f t="shared" si="41"/>
        <v>0</v>
      </c>
      <c r="P244" s="102" t="str">
        <f>IF(O244=0,"",VLOOKUP(C244&amp;D244&amp;E244,'(資料）基準単価表'!$I:$J,2,0))</f>
        <v/>
      </c>
      <c r="Q244" s="115">
        <f t="shared" si="40"/>
        <v>0</v>
      </c>
    </row>
    <row r="245" spans="2:17" ht="22.5" customHeight="1">
      <c r="B245" s="100" t="s">
        <v>246</v>
      </c>
      <c r="C245" s="138"/>
      <c r="D245" s="138"/>
      <c r="E245" s="138"/>
      <c r="F245" s="128"/>
      <c r="G245" s="129"/>
      <c r="H245" s="129"/>
      <c r="I245" s="129"/>
      <c r="J245" s="129"/>
      <c r="K245" s="129"/>
      <c r="L245" s="129"/>
      <c r="M245" s="101">
        <f t="shared" si="39"/>
        <v>0</v>
      </c>
      <c r="N245" s="138"/>
      <c r="O245" s="102">
        <f t="shared" si="41"/>
        <v>0</v>
      </c>
      <c r="P245" s="102" t="str">
        <f>IF(O245=0,"",VLOOKUP(C245&amp;D245&amp;E245,'(資料）基準単価表'!$I:$J,2,0))</f>
        <v/>
      </c>
      <c r="Q245" s="115">
        <f t="shared" si="40"/>
        <v>0</v>
      </c>
    </row>
    <row r="246" spans="2:17" ht="22.5" customHeight="1">
      <c r="B246" s="100" t="s">
        <v>247</v>
      </c>
      <c r="C246" s="138"/>
      <c r="D246" s="138"/>
      <c r="E246" s="138"/>
      <c r="F246" s="128"/>
      <c r="G246" s="129"/>
      <c r="H246" s="129"/>
      <c r="I246" s="129"/>
      <c r="J246" s="129"/>
      <c r="K246" s="129"/>
      <c r="L246" s="129"/>
      <c r="M246" s="101">
        <f t="shared" si="39"/>
        <v>0</v>
      </c>
      <c r="N246" s="138"/>
      <c r="O246" s="102">
        <f t="shared" si="41"/>
        <v>0</v>
      </c>
      <c r="P246" s="102" t="str">
        <f>IF(O246=0,"",VLOOKUP(C246&amp;D246&amp;E246,'(資料）基準単価表'!$I:$J,2,0))</f>
        <v/>
      </c>
      <c r="Q246" s="115">
        <f t="shared" si="40"/>
        <v>0</v>
      </c>
    </row>
    <row r="247" spans="2:17" ht="22.5" customHeight="1">
      <c r="B247" s="100" t="s">
        <v>248</v>
      </c>
      <c r="C247" s="138"/>
      <c r="D247" s="138"/>
      <c r="E247" s="138"/>
      <c r="F247" s="128"/>
      <c r="G247" s="129"/>
      <c r="H247" s="129"/>
      <c r="I247" s="129"/>
      <c r="J247" s="129"/>
      <c r="K247" s="129"/>
      <c r="L247" s="129"/>
      <c r="M247" s="101">
        <f t="shared" si="39"/>
        <v>0</v>
      </c>
      <c r="N247" s="138"/>
      <c r="O247" s="102">
        <f t="shared" si="41"/>
        <v>0</v>
      </c>
      <c r="P247" s="102" t="str">
        <f>IF(O247=0,"",VLOOKUP(C247&amp;D247&amp;E247,'(資料）基準単価表'!$I:$J,2,0))</f>
        <v/>
      </c>
      <c r="Q247" s="115">
        <f t="shared" si="40"/>
        <v>0</v>
      </c>
    </row>
    <row r="248" spans="2:17" ht="22.5" customHeight="1">
      <c r="B248" s="100" t="s">
        <v>249</v>
      </c>
      <c r="C248" s="138"/>
      <c r="D248" s="138"/>
      <c r="E248" s="138"/>
      <c r="F248" s="128"/>
      <c r="G248" s="129"/>
      <c r="H248" s="129"/>
      <c r="I248" s="129"/>
      <c r="J248" s="129"/>
      <c r="K248" s="129"/>
      <c r="L248" s="129"/>
      <c r="M248" s="101">
        <f t="shared" si="39"/>
        <v>0</v>
      </c>
      <c r="N248" s="138"/>
      <c r="O248" s="102">
        <f t="shared" si="41"/>
        <v>0</v>
      </c>
      <c r="P248" s="102" t="str">
        <f>IF(O248=0,"",VLOOKUP(C248&amp;D248&amp;E248,'(資料）基準単価表'!$I:$J,2,0))</f>
        <v/>
      </c>
      <c r="Q248" s="115">
        <f t="shared" si="40"/>
        <v>0</v>
      </c>
    </row>
    <row r="249" spans="2:17" ht="22.5" customHeight="1">
      <c r="B249" s="100" t="s">
        <v>250</v>
      </c>
      <c r="C249" s="138"/>
      <c r="D249" s="138"/>
      <c r="E249" s="138"/>
      <c r="F249" s="128"/>
      <c r="G249" s="129"/>
      <c r="H249" s="129"/>
      <c r="I249" s="129"/>
      <c r="J249" s="129"/>
      <c r="K249" s="129"/>
      <c r="L249" s="129"/>
      <c r="M249" s="101">
        <f t="shared" si="39"/>
        <v>0</v>
      </c>
      <c r="N249" s="138"/>
      <c r="O249" s="102">
        <f t="shared" si="41"/>
        <v>0</v>
      </c>
      <c r="P249" s="102" t="str">
        <f>IF(O249=0,"",VLOOKUP(C249&amp;D249&amp;E249,'(資料）基準単価表'!$I:$J,2,0))</f>
        <v/>
      </c>
      <c r="Q249" s="115">
        <f t="shared" si="40"/>
        <v>0</v>
      </c>
    </row>
    <row r="250" spans="2:17" ht="22.5" customHeight="1">
      <c r="B250" s="100" t="s">
        <v>251</v>
      </c>
      <c r="C250" s="138"/>
      <c r="D250" s="138"/>
      <c r="E250" s="138"/>
      <c r="F250" s="128"/>
      <c r="G250" s="129"/>
      <c r="H250" s="129"/>
      <c r="I250" s="129"/>
      <c r="J250" s="129"/>
      <c r="K250" s="129"/>
      <c r="L250" s="129"/>
      <c r="M250" s="101">
        <f t="shared" si="39"/>
        <v>0</v>
      </c>
      <c r="N250" s="138"/>
      <c r="O250" s="102">
        <f t="shared" si="41"/>
        <v>0</v>
      </c>
      <c r="P250" s="102" t="str">
        <f>IF(O250=0,"",VLOOKUP(C250&amp;D250&amp;E250,'(資料）基準単価表'!$I:$J,2,0))</f>
        <v/>
      </c>
      <c r="Q250" s="115">
        <f t="shared" si="40"/>
        <v>0</v>
      </c>
    </row>
    <row r="251" spans="2:17" ht="22.5" customHeight="1">
      <c r="B251" s="100" t="s">
        <v>252</v>
      </c>
      <c r="C251" s="138"/>
      <c r="D251" s="138"/>
      <c r="E251" s="138"/>
      <c r="F251" s="128"/>
      <c r="G251" s="129"/>
      <c r="H251" s="129"/>
      <c r="I251" s="129"/>
      <c r="J251" s="129"/>
      <c r="K251" s="129"/>
      <c r="L251" s="129"/>
      <c r="M251" s="101">
        <f t="shared" si="39"/>
        <v>0</v>
      </c>
      <c r="N251" s="138"/>
      <c r="O251" s="102">
        <f t="shared" si="41"/>
        <v>0</v>
      </c>
      <c r="P251" s="102" t="str">
        <f>IF(O251=0,"",VLOOKUP(C251&amp;D251&amp;E251,'(資料）基準単価表'!$I:$J,2,0))</f>
        <v/>
      </c>
      <c r="Q251" s="115">
        <f t="shared" si="40"/>
        <v>0</v>
      </c>
    </row>
    <row r="253" spans="2:17" ht="21.75" customHeight="1">
      <c r="B253" s="224" t="s">
        <v>222</v>
      </c>
      <c r="C253" s="224"/>
      <c r="D253" s="125"/>
      <c r="E253" s="85"/>
      <c r="F253" s="86"/>
      <c r="G253" s="87" t="s">
        <v>223</v>
      </c>
      <c r="H253" s="126"/>
      <c r="O253" s="225" t="s">
        <v>280</v>
      </c>
      <c r="P253" s="226"/>
      <c r="Q253" s="89">
        <f>SUBTOTAL(9,Q258:Q269)</f>
        <v>0</v>
      </c>
    </row>
    <row r="254" spans="2:17" ht="21.75" customHeight="1" thickBot="1">
      <c r="B254" s="224" t="s">
        <v>224</v>
      </c>
      <c r="C254" s="224"/>
      <c r="D254" s="125"/>
      <c r="G254" s="91" t="s">
        <v>225</v>
      </c>
      <c r="H254" s="127"/>
      <c r="O254" s="227" t="s">
        <v>226</v>
      </c>
      <c r="P254" s="227"/>
      <c r="Q254" s="92">
        <f>SUBTOTAL(9,P258:P269)</f>
        <v>0</v>
      </c>
    </row>
    <row r="255" spans="2:17" ht="21.75" customHeight="1" thickTop="1" thickBot="1">
      <c r="B255" s="85"/>
      <c r="C255" s="85"/>
      <c r="D255" s="93"/>
      <c r="G255" s="91"/>
      <c r="H255" s="91"/>
      <c r="I255" s="91"/>
      <c r="J255" s="91"/>
      <c r="K255" s="91"/>
      <c r="O255" s="223" t="s">
        <v>281</v>
      </c>
      <c r="P255" s="223"/>
      <c r="Q255" s="94">
        <f>Q254-Q253</f>
        <v>0</v>
      </c>
    </row>
    <row r="256" spans="2:17" ht="8.25" customHeight="1" thickTop="1">
      <c r="B256" s="85"/>
      <c r="C256" s="85"/>
      <c r="D256" s="90"/>
      <c r="G256" s="91"/>
      <c r="H256" s="91"/>
      <c r="I256" s="91"/>
      <c r="J256" s="91"/>
      <c r="K256" s="91"/>
      <c r="M256" s="95"/>
      <c r="O256" s="118"/>
      <c r="P256" s="119"/>
      <c r="Q256" s="96"/>
    </row>
    <row r="257" spans="2:17" s="99" customFormat="1" ht="42" customHeight="1">
      <c r="B257" s="97" t="s">
        <v>227</v>
      </c>
      <c r="C257" s="116" t="s">
        <v>266</v>
      </c>
      <c r="D257" s="97" t="s">
        <v>228</v>
      </c>
      <c r="E257" s="98" t="s">
        <v>229</v>
      </c>
      <c r="F257" s="97" t="s">
        <v>230</v>
      </c>
      <c r="G257" s="114" t="s">
        <v>231</v>
      </c>
      <c r="H257" s="123" t="s">
        <v>282</v>
      </c>
      <c r="I257" s="114" t="s">
        <v>232</v>
      </c>
      <c r="J257" s="114" t="s">
        <v>233</v>
      </c>
      <c r="K257" s="114" t="s">
        <v>234</v>
      </c>
      <c r="L257" s="114" t="s">
        <v>235</v>
      </c>
      <c r="M257" s="98" t="s">
        <v>236</v>
      </c>
      <c r="N257" s="98" t="s">
        <v>237</v>
      </c>
      <c r="O257" s="120" t="s">
        <v>238</v>
      </c>
      <c r="P257" s="136" t="s">
        <v>239</v>
      </c>
      <c r="Q257" s="98" t="s">
        <v>240</v>
      </c>
    </row>
    <row r="258" spans="2:17" ht="22.5" customHeight="1">
      <c r="B258" s="100" t="s">
        <v>241</v>
      </c>
      <c r="C258" s="138"/>
      <c r="D258" s="138"/>
      <c r="E258" s="138"/>
      <c r="F258" s="128"/>
      <c r="G258" s="129"/>
      <c r="H258" s="129"/>
      <c r="I258" s="129"/>
      <c r="J258" s="129"/>
      <c r="K258" s="129"/>
      <c r="L258" s="129"/>
      <c r="M258" s="101">
        <f t="shared" ref="M258:M269" si="42">SUM(G258:L258)</f>
        <v>0</v>
      </c>
      <c r="N258" s="138"/>
      <c r="O258" s="102">
        <f>ROUNDDOWN(M258*N258,0)</f>
        <v>0</v>
      </c>
      <c r="P258" s="102" t="str">
        <f>IF(O258=0,"",VLOOKUP(C258&amp;D258&amp;E258,'(資料）基準単価表'!$I:$J,2,0))</f>
        <v/>
      </c>
      <c r="Q258" s="115">
        <f t="shared" ref="Q258:Q269" si="43">MIN(O258,P258)</f>
        <v>0</v>
      </c>
    </row>
    <row r="259" spans="2:17" ht="22.5" customHeight="1">
      <c r="B259" s="100" t="s">
        <v>242</v>
      </c>
      <c r="C259" s="138"/>
      <c r="D259" s="138"/>
      <c r="E259" s="138"/>
      <c r="F259" s="128"/>
      <c r="G259" s="129"/>
      <c r="H259" s="129"/>
      <c r="I259" s="129"/>
      <c r="J259" s="129"/>
      <c r="K259" s="129"/>
      <c r="L259" s="129"/>
      <c r="M259" s="101">
        <f t="shared" si="42"/>
        <v>0</v>
      </c>
      <c r="N259" s="138"/>
      <c r="O259" s="102">
        <f t="shared" ref="O259:O269" si="44">ROUNDDOWN(M259*N259,0)</f>
        <v>0</v>
      </c>
      <c r="P259" s="102" t="str">
        <f>IF(O259=0,"",VLOOKUP(C259&amp;D259&amp;E259,'(資料）基準単価表'!$I:$J,2,0))</f>
        <v/>
      </c>
      <c r="Q259" s="115">
        <f t="shared" si="43"/>
        <v>0</v>
      </c>
    </row>
    <row r="260" spans="2:17" ht="22.5" customHeight="1">
      <c r="B260" s="100" t="s">
        <v>243</v>
      </c>
      <c r="C260" s="138"/>
      <c r="D260" s="138"/>
      <c r="E260" s="138"/>
      <c r="F260" s="128"/>
      <c r="G260" s="129"/>
      <c r="H260" s="129"/>
      <c r="I260" s="129"/>
      <c r="J260" s="129"/>
      <c r="K260" s="129"/>
      <c r="L260" s="129"/>
      <c r="M260" s="101">
        <f t="shared" si="42"/>
        <v>0</v>
      </c>
      <c r="N260" s="138"/>
      <c r="O260" s="102">
        <f t="shared" si="44"/>
        <v>0</v>
      </c>
      <c r="P260" s="102" t="str">
        <f>IF(O260=0,"",VLOOKUP(C260&amp;D260&amp;E260,'(資料）基準単価表'!$I:$J,2,0))</f>
        <v/>
      </c>
      <c r="Q260" s="115">
        <f t="shared" si="43"/>
        <v>0</v>
      </c>
    </row>
    <row r="261" spans="2:17" ht="22.5" customHeight="1">
      <c r="B261" s="100" t="s">
        <v>244</v>
      </c>
      <c r="C261" s="138"/>
      <c r="D261" s="138"/>
      <c r="E261" s="138"/>
      <c r="F261" s="128"/>
      <c r="G261" s="129"/>
      <c r="H261" s="129"/>
      <c r="I261" s="129"/>
      <c r="J261" s="129"/>
      <c r="K261" s="129"/>
      <c r="L261" s="129"/>
      <c r="M261" s="101">
        <f t="shared" si="42"/>
        <v>0</v>
      </c>
      <c r="N261" s="138"/>
      <c r="O261" s="102">
        <f t="shared" si="44"/>
        <v>0</v>
      </c>
      <c r="P261" s="102" t="str">
        <f>IF(O261=0,"",VLOOKUP(C261&amp;D261&amp;E261,'(資料）基準単価表'!$I:$J,2,0))</f>
        <v/>
      </c>
      <c r="Q261" s="115">
        <f t="shared" si="43"/>
        <v>0</v>
      </c>
    </row>
    <row r="262" spans="2:17" ht="22.5" customHeight="1">
      <c r="B262" s="100" t="s">
        <v>245</v>
      </c>
      <c r="C262" s="138"/>
      <c r="D262" s="138"/>
      <c r="E262" s="138"/>
      <c r="F262" s="128"/>
      <c r="G262" s="129"/>
      <c r="H262" s="129"/>
      <c r="I262" s="129"/>
      <c r="J262" s="129"/>
      <c r="K262" s="129"/>
      <c r="L262" s="129"/>
      <c r="M262" s="101">
        <f t="shared" si="42"/>
        <v>0</v>
      </c>
      <c r="N262" s="138"/>
      <c r="O262" s="102">
        <f t="shared" si="44"/>
        <v>0</v>
      </c>
      <c r="P262" s="102" t="str">
        <f>IF(O262=0,"",VLOOKUP(C262&amp;D262&amp;E262,'(資料）基準単価表'!$I:$J,2,0))</f>
        <v/>
      </c>
      <c r="Q262" s="115">
        <f t="shared" si="43"/>
        <v>0</v>
      </c>
    </row>
    <row r="263" spans="2:17" ht="22.5" customHeight="1">
      <c r="B263" s="100" t="s">
        <v>246</v>
      </c>
      <c r="C263" s="138"/>
      <c r="D263" s="138"/>
      <c r="E263" s="138"/>
      <c r="F263" s="128"/>
      <c r="G263" s="129"/>
      <c r="H263" s="129"/>
      <c r="I263" s="129"/>
      <c r="J263" s="129"/>
      <c r="K263" s="129"/>
      <c r="L263" s="129"/>
      <c r="M263" s="101">
        <f t="shared" si="42"/>
        <v>0</v>
      </c>
      <c r="N263" s="138"/>
      <c r="O263" s="102">
        <f t="shared" si="44"/>
        <v>0</v>
      </c>
      <c r="P263" s="102" t="str">
        <f>IF(O263=0,"",VLOOKUP(C263&amp;D263&amp;E263,'(資料）基準単価表'!$I:$J,2,0))</f>
        <v/>
      </c>
      <c r="Q263" s="115">
        <f t="shared" si="43"/>
        <v>0</v>
      </c>
    </row>
    <row r="264" spans="2:17" ht="22.5" customHeight="1">
      <c r="B264" s="100" t="s">
        <v>247</v>
      </c>
      <c r="C264" s="138"/>
      <c r="D264" s="138"/>
      <c r="E264" s="138"/>
      <c r="F264" s="128"/>
      <c r="G264" s="129"/>
      <c r="H264" s="129"/>
      <c r="I264" s="129"/>
      <c r="J264" s="129"/>
      <c r="K264" s="129"/>
      <c r="L264" s="129"/>
      <c r="M264" s="101">
        <f t="shared" si="42"/>
        <v>0</v>
      </c>
      <c r="N264" s="138"/>
      <c r="O264" s="102">
        <f t="shared" si="44"/>
        <v>0</v>
      </c>
      <c r="P264" s="102" t="str">
        <f>IF(O264=0,"",VLOOKUP(C264&amp;D264&amp;E264,'(資料）基準単価表'!$I:$J,2,0))</f>
        <v/>
      </c>
      <c r="Q264" s="115">
        <f t="shared" si="43"/>
        <v>0</v>
      </c>
    </row>
    <row r="265" spans="2:17" ht="22.5" customHeight="1">
      <c r="B265" s="100" t="s">
        <v>248</v>
      </c>
      <c r="C265" s="138"/>
      <c r="D265" s="138"/>
      <c r="E265" s="138"/>
      <c r="F265" s="128"/>
      <c r="G265" s="129"/>
      <c r="H265" s="129"/>
      <c r="I265" s="129"/>
      <c r="J265" s="129"/>
      <c r="K265" s="129"/>
      <c r="L265" s="129"/>
      <c r="M265" s="101">
        <f t="shared" si="42"/>
        <v>0</v>
      </c>
      <c r="N265" s="138"/>
      <c r="O265" s="102">
        <f t="shared" si="44"/>
        <v>0</v>
      </c>
      <c r="P265" s="102" t="str">
        <f>IF(O265=0,"",VLOOKUP(C265&amp;D265&amp;E265,'(資料）基準単価表'!$I:$J,2,0))</f>
        <v/>
      </c>
      <c r="Q265" s="115">
        <f t="shared" si="43"/>
        <v>0</v>
      </c>
    </row>
    <row r="266" spans="2:17" ht="22.5" customHeight="1">
      <c r="B266" s="100" t="s">
        <v>249</v>
      </c>
      <c r="C266" s="138"/>
      <c r="D266" s="138"/>
      <c r="E266" s="138"/>
      <c r="F266" s="128"/>
      <c r="G266" s="129"/>
      <c r="H266" s="129"/>
      <c r="I266" s="129"/>
      <c r="J266" s="129"/>
      <c r="K266" s="129"/>
      <c r="L266" s="129"/>
      <c r="M266" s="101">
        <f t="shared" si="42"/>
        <v>0</v>
      </c>
      <c r="N266" s="138"/>
      <c r="O266" s="102">
        <f t="shared" si="44"/>
        <v>0</v>
      </c>
      <c r="P266" s="102" t="str">
        <f>IF(O266=0,"",VLOOKUP(C266&amp;D266&amp;E266,'(資料）基準単価表'!$I:$J,2,0))</f>
        <v/>
      </c>
      <c r="Q266" s="115">
        <f t="shared" si="43"/>
        <v>0</v>
      </c>
    </row>
    <row r="267" spans="2:17" ht="22.5" customHeight="1">
      <c r="B267" s="100" t="s">
        <v>250</v>
      </c>
      <c r="C267" s="138"/>
      <c r="D267" s="138"/>
      <c r="E267" s="138"/>
      <c r="F267" s="128"/>
      <c r="G267" s="129"/>
      <c r="H267" s="129"/>
      <c r="I267" s="129"/>
      <c r="J267" s="129"/>
      <c r="K267" s="129"/>
      <c r="L267" s="129"/>
      <c r="M267" s="101">
        <f t="shared" si="42"/>
        <v>0</v>
      </c>
      <c r="N267" s="138"/>
      <c r="O267" s="102">
        <f t="shared" si="44"/>
        <v>0</v>
      </c>
      <c r="P267" s="102" t="str">
        <f>IF(O267=0,"",VLOOKUP(C267&amp;D267&amp;E267,'(資料）基準単価表'!$I:$J,2,0))</f>
        <v/>
      </c>
      <c r="Q267" s="115">
        <f t="shared" si="43"/>
        <v>0</v>
      </c>
    </row>
    <row r="268" spans="2:17" ht="22.5" customHeight="1">
      <c r="B268" s="100" t="s">
        <v>251</v>
      </c>
      <c r="C268" s="138"/>
      <c r="D268" s="138"/>
      <c r="E268" s="138"/>
      <c r="F268" s="128"/>
      <c r="G268" s="129"/>
      <c r="H268" s="129"/>
      <c r="I268" s="129"/>
      <c r="J268" s="129"/>
      <c r="K268" s="129"/>
      <c r="L268" s="129"/>
      <c r="M268" s="101">
        <f t="shared" si="42"/>
        <v>0</v>
      </c>
      <c r="N268" s="138"/>
      <c r="O268" s="102">
        <f t="shared" si="44"/>
        <v>0</v>
      </c>
      <c r="P268" s="102" t="str">
        <f>IF(O268=0,"",VLOOKUP(C268&amp;D268&amp;E268,'(資料）基準単価表'!$I:$J,2,0))</f>
        <v/>
      </c>
      <c r="Q268" s="115">
        <f t="shared" si="43"/>
        <v>0</v>
      </c>
    </row>
    <row r="269" spans="2:17" ht="22.5" customHeight="1">
      <c r="B269" s="100" t="s">
        <v>252</v>
      </c>
      <c r="C269" s="138"/>
      <c r="D269" s="138"/>
      <c r="E269" s="138"/>
      <c r="F269" s="128"/>
      <c r="G269" s="129"/>
      <c r="H269" s="129"/>
      <c r="I269" s="129"/>
      <c r="J269" s="129"/>
      <c r="K269" s="129"/>
      <c r="L269" s="129"/>
      <c r="M269" s="101">
        <f t="shared" si="42"/>
        <v>0</v>
      </c>
      <c r="N269" s="138"/>
      <c r="O269" s="102">
        <f t="shared" si="44"/>
        <v>0</v>
      </c>
      <c r="P269" s="102" t="str">
        <f>IF(O269=0,"",VLOOKUP(C269&amp;D269&amp;E269,'(資料）基準単価表'!$I:$J,2,0))</f>
        <v/>
      </c>
      <c r="Q269" s="115">
        <f t="shared" si="43"/>
        <v>0</v>
      </c>
    </row>
    <row r="272" spans="2:17" ht="21.75" customHeight="1">
      <c r="B272" s="224" t="s">
        <v>222</v>
      </c>
      <c r="C272" s="224"/>
      <c r="D272" s="125"/>
      <c r="E272" s="85"/>
      <c r="F272" s="86"/>
      <c r="G272" s="87" t="s">
        <v>223</v>
      </c>
      <c r="H272" s="126"/>
      <c r="O272" s="225" t="s">
        <v>280</v>
      </c>
      <c r="P272" s="226"/>
      <c r="Q272" s="89">
        <f>SUBTOTAL(9,Q277:Q288)</f>
        <v>0</v>
      </c>
    </row>
    <row r="273" spans="2:17" ht="21.75" customHeight="1" thickBot="1">
      <c r="B273" s="224" t="s">
        <v>224</v>
      </c>
      <c r="C273" s="224"/>
      <c r="D273" s="125"/>
      <c r="G273" s="91" t="s">
        <v>225</v>
      </c>
      <c r="H273" s="127"/>
      <c r="O273" s="227" t="s">
        <v>226</v>
      </c>
      <c r="P273" s="227"/>
      <c r="Q273" s="92">
        <f>SUBTOTAL(9,P277:P288)</f>
        <v>0</v>
      </c>
    </row>
    <row r="274" spans="2:17" ht="21.75" customHeight="1" thickTop="1" thickBot="1">
      <c r="B274" s="85"/>
      <c r="C274" s="85"/>
      <c r="D274" s="93"/>
      <c r="G274" s="91"/>
      <c r="H274" s="91"/>
      <c r="I274" s="91"/>
      <c r="J274" s="91"/>
      <c r="K274" s="91"/>
      <c r="O274" s="223" t="s">
        <v>281</v>
      </c>
      <c r="P274" s="223"/>
      <c r="Q274" s="94">
        <f>Q273-Q272</f>
        <v>0</v>
      </c>
    </row>
    <row r="275" spans="2:17" ht="8.25" customHeight="1" thickTop="1">
      <c r="B275" s="85"/>
      <c r="C275" s="85"/>
      <c r="D275" s="90"/>
      <c r="G275" s="91"/>
      <c r="H275" s="91"/>
      <c r="I275" s="91"/>
      <c r="J275" s="91"/>
      <c r="K275" s="91"/>
      <c r="M275" s="95"/>
      <c r="O275" s="118"/>
      <c r="P275" s="119"/>
      <c r="Q275" s="96"/>
    </row>
    <row r="276" spans="2:17" s="99" customFormat="1" ht="42" customHeight="1">
      <c r="B276" s="97" t="s">
        <v>227</v>
      </c>
      <c r="C276" s="116" t="s">
        <v>266</v>
      </c>
      <c r="D276" s="97" t="s">
        <v>228</v>
      </c>
      <c r="E276" s="98" t="s">
        <v>229</v>
      </c>
      <c r="F276" s="97" t="s">
        <v>230</v>
      </c>
      <c r="G276" s="114" t="s">
        <v>231</v>
      </c>
      <c r="H276" s="123" t="s">
        <v>282</v>
      </c>
      <c r="I276" s="114" t="s">
        <v>232</v>
      </c>
      <c r="J276" s="114" t="s">
        <v>233</v>
      </c>
      <c r="K276" s="114" t="s">
        <v>234</v>
      </c>
      <c r="L276" s="114" t="s">
        <v>235</v>
      </c>
      <c r="M276" s="98" t="s">
        <v>236</v>
      </c>
      <c r="N276" s="98" t="s">
        <v>237</v>
      </c>
      <c r="O276" s="120" t="s">
        <v>238</v>
      </c>
      <c r="P276" s="136" t="s">
        <v>239</v>
      </c>
      <c r="Q276" s="98" t="s">
        <v>240</v>
      </c>
    </row>
    <row r="277" spans="2:17" ht="22.5" customHeight="1">
      <c r="B277" s="100" t="s">
        <v>241</v>
      </c>
      <c r="C277" s="138"/>
      <c r="D277" s="138"/>
      <c r="E277" s="138"/>
      <c r="F277" s="128"/>
      <c r="G277" s="129"/>
      <c r="H277" s="129"/>
      <c r="I277" s="129"/>
      <c r="J277" s="129"/>
      <c r="K277" s="129"/>
      <c r="L277" s="129"/>
      <c r="M277" s="101">
        <f t="shared" ref="M277:M288" si="45">SUM(G277:L277)</f>
        <v>0</v>
      </c>
      <c r="N277" s="138"/>
      <c r="O277" s="102">
        <f>ROUNDDOWN(M277*N277,0)</f>
        <v>0</v>
      </c>
      <c r="P277" s="102" t="str">
        <f>IF(O277=0,"",VLOOKUP(C277&amp;D277&amp;E277,'(資料）基準単価表'!$I:$J,2,0))</f>
        <v/>
      </c>
      <c r="Q277" s="115">
        <f t="shared" ref="Q277:Q288" si="46">MIN(O277,P277)</f>
        <v>0</v>
      </c>
    </row>
    <row r="278" spans="2:17" ht="22.5" customHeight="1">
      <c r="B278" s="100" t="s">
        <v>242</v>
      </c>
      <c r="C278" s="138"/>
      <c r="D278" s="138"/>
      <c r="E278" s="138"/>
      <c r="F278" s="128"/>
      <c r="G278" s="129"/>
      <c r="H278" s="129"/>
      <c r="I278" s="129"/>
      <c r="J278" s="129"/>
      <c r="K278" s="129"/>
      <c r="L278" s="129"/>
      <c r="M278" s="101">
        <f t="shared" si="45"/>
        <v>0</v>
      </c>
      <c r="N278" s="138"/>
      <c r="O278" s="102">
        <f t="shared" ref="O278:O288" si="47">ROUNDDOWN(M278*N278,0)</f>
        <v>0</v>
      </c>
      <c r="P278" s="102" t="str">
        <f>IF(O278=0,"",VLOOKUP(C278&amp;D278&amp;E278,'(資料）基準単価表'!$I:$J,2,0))</f>
        <v/>
      </c>
      <c r="Q278" s="115">
        <f t="shared" si="46"/>
        <v>0</v>
      </c>
    </row>
    <row r="279" spans="2:17" ht="22.5" customHeight="1">
      <c r="B279" s="100" t="s">
        <v>243</v>
      </c>
      <c r="C279" s="138"/>
      <c r="D279" s="138"/>
      <c r="E279" s="138"/>
      <c r="F279" s="128"/>
      <c r="G279" s="129"/>
      <c r="H279" s="129"/>
      <c r="I279" s="129"/>
      <c r="J279" s="129"/>
      <c r="K279" s="129"/>
      <c r="L279" s="129"/>
      <c r="M279" s="101">
        <f t="shared" si="45"/>
        <v>0</v>
      </c>
      <c r="N279" s="138"/>
      <c r="O279" s="102">
        <f t="shared" si="47"/>
        <v>0</v>
      </c>
      <c r="P279" s="102" t="str">
        <f>IF(O279=0,"",VLOOKUP(C279&amp;D279&amp;E279,'(資料）基準単価表'!$I:$J,2,0))</f>
        <v/>
      </c>
      <c r="Q279" s="115">
        <f t="shared" si="46"/>
        <v>0</v>
      </c>
    </row>
    <row r="280" spans="2:17" ht="22.5" customHeight="1">
      <c r="B280" s="100" t="s">
        <v>244</v>
      </c>
      <c r="C280" s="138"/>
      <c r="D280" s="138"/>
      <c r="E280" s="138"/>
      <c r="F280" s="128"/>
      <c r="G280" s="129"/>
      <c r="H280" s="129"/>
      <c r="I280" s="129"/>
      <c r="J280" s="129"/>
      <c r="K280" s="129"/>
      <c r="L280" s="129"/>
      <c r="M280" s="101">
        <f t="shared" si="45"/>
        <v>0</v>
      </c>
      <c r="N280" s="138"/>
      <c r="O280" s="102">
        <f t="shared" si="47"/>
        <v>0</v>
      </c>
      <c r="P280" s="102" t="str">
        <f>IF(O280=0,"",VLOOKUP(C280&amp;D280&amp;E280,'(資料）基準単価表'!$I:$J,2,0))</f>
        <v/>
      </c>
      <c r="Q280" s="115">
        <f t="shared" si="46"/>
        <v>0</v>
      </c>
    </row>
    <row r="281" spans="2:17" ht="22.5" customHeight="1">
      <c r="B281" s="100" t="s">
        <v>245</v>
      </c>
      <c r="C281" s="138"/>
      <c r="D281" s="138"/>
      <c r="E281" s="138"/>
      <c r="F281" s="128"/>
      <c r="G281" s="129"/>
      <c r="H281" s="129"/>
      <c r="I281" s="129"/>
      <c r="J281" s="129"/>
      <c r="K281" s="129"/>
      <c r="L281" s="129"/>
      <c r="M281" s="101">
        <f t="shared" si="45"/>
        <v>0</v>
      </c>
      <c r="N281" s="138"/>
      <c r="O281" s="102">
        <f t="shared" si="47"/>
        <v>0</v>
      </c>
      <c r="P281" s="102" t="str">
        <f>IF(O281=0,"",VLOOKUP(C281&amp;D281&amp;E281,'(資料）基準単価表'!$I:$J,2,0))</f>
        <v/>
      </c>
      <c r="Q281" s="115">
        <f t="shared" si="46"/>
        <v>0</v>
      </c>
    </row>
    <row r="282" spans="2:17" ht="22.5" customHeight="1">
      <c r="B282" s="100" t="s">
        <v>246</v>
      </c>
      <c r="C282" s="138"/>
      <c r="D282" s="138"/>
      <c r="E282" s="138"/>
      <c r="F282" s="128"/>
      <c r="G282" s="129"/>
      <c r="H282" s="129"/>
      <c r="I282" s="129"/>
      <c r="J282" s="129"/>
      <c r="K282" s="129"/>
      <c r="L282" s="129"/>
      <c r="M282" s="101">
        <f t="shared" si="45"/>
        <v>0</v>
      </c>
      <c r="N282" s="138"/>
      <c r="O282" s="102">
        <f t="shared" si="47"/>
        <v>0</v>
      </c>
      <c r="P282" s="102" t="str">
        <f>IF(O282=0,"",VLOOKUP(C282&amp;D282&amp;E282,'(資料）基準単価表'!$I:$J,2,0))</f>
        <v/>
      </c>
      <c r="Q282" s="115">
        <f t="shared" si="46"/>
        <v>0</v>
      </c>
    </row>
    <row r="283" spans="2:17" ht="22.5" customHeight="1">
      <c r="B283" s="100" t="s">
        <v>247</v>
      </c>
      <c r="C283" s="138"/>
      <c r="D283" s="138"/>
      <c r="E283" s="138"/>
      <c r="F283" s="128"/>
      <c r="G283" s="129"/>
      <c r="H283" s="129"/>
      <c r="I283" s="129"/>
      <c r="J283" s="129"/>
      <c r="K283" s="129"/>
      <c r="L283" s="129"/>
      <c r="M283" s="101">
        <f t="shared" si="45"/>
        <v>0</v>
      </c>
      <c r="N283" s="138"/>
      <c r="O283" s="102">
        <f t="shared" si="47"/>
        <v>0</v>
      </c>
      <c r="P283" s="102" t="str">
        <f>IF(O283=0,"",VLOOKUP(C283&amp;D283&amp;E283,'(資料）基準単価表'!$I:$J,2,0))</f>
        <v/>
      </c>
      <c r="Q283" s="115">
        <f t="shared" si="46"/>
        <v>0</v>
      </c>
    </row>
    <row r="284" spans="2:17" ht="22.5" customHeight="1">
      <c r="B284" s="100" t="s">
        <v>248</v>
      </c>
      <c r="C284" s="138"/>
      <c r="D284" s="138"/>
      <c r="E284" s="138"/>
      <c r="F284" s="128"/>
      <c r="G284" s="129"/>
      <c r="H284" s="129"/>
      <c r="I284" s="129"/>
      <c r="J284" s="129"/>
      <c r="K284" s="129"/>
      <c r="L284" s="129"/>
      <c r="M284" s="101">
        <f t="shared" si="45"/>
        <v>0</v>
      </c>
      <c r="N284" s="138"/>
      <c r="O284" s="102">
        <f t="shared" si="47"/>
        <v>0</v>
      </c>
      <c r="P284" s="102" t="str">
        <f>IF(O284=0,"",VLOOKUP(C284&amp;D284&amp;E284,'(資料）基準単価表'!$I:$J,2,0))</f>
        <v/>
      </c>
      <c r="Q284" s="115">
        <f t="shared" si="46"/>
        <v>0</v>
      </c>
    </row>
    <row r="285" spans="2:17" ht="22.5" customHeight="1">
      <c r="B285" s="100" t="s">
        <v>249</v>
      </c>
      <c r="C285" s="138"/>
      <c r="D285" s="138"/>
      <c r="E285" s="138"/>
      <c r="F285" s="128"/>
      <c r="G285" s="129"/>
      <c r="H285" s="129"/>
      <c r="I285" s="129"/>
      <c r="J285" s="129"/>
      <c r="K285" s="129"/>
      <c r="L285" s="129"/>
      <c r="M285" s="101">
        <f t="shared" si="45"/>
        <v>0</v>
      </c>
      <c r="N285" s="138"/>
      <c r="O285" s="102">
        <f t="shared" si="47"/>
        <v>0</v>
      </c>
      <c r="P285" s="102" t="str">
        <f>IF(O285=0,"",VLOOKUP(C285&amp;D285&amp;E285,'(資料）基準単価表'!$I:$J,2,0))</f>
        <v/>
      </c>
      <c r="Q285" s="115">
        <f t="shared" si="46"/>
        <v>0</v>
      </c>
    </row>
    <row r="286" spans="2:17" ht="22.5" customHeight="1">
      <c r="B286" s="100" t="s">
        <v>250</v>
      </c>
      <c r="C286" s="138"/>
      <c r="D286" s="138"/>
      <c r="E286" s="138"/>
      <c r="F286" s="128"/>
      <c r="G286" s="129"/>
      <c r="H286" s="129"/>
      <c r="I286" s="129"/>
      <c r="J286" s="129"/>
      <c r="K286" s="129"/>
      <c r="L286" s="129"/>
      <c r="M286" s="101">
        <f t="shared" si="45"/>
        <v>0</v>
      </c>
      <c r="N286" s="138"/>
      <c r="O286" s="102">
        <f t="shared" si="47"/>
        <v>0</v>
      </c>
      <c r="P286" s="102" t="str">
        <f>IF(O286=0,"",VLOOKUP(C286&amp;D286&amp;E286,'(資料）基準単価表'!$I:$J,2,0))</f>
        <v/>
      </c>
      <c r="Q286" s="115">
        <f t="shared" si="46"/>
        <v>0</v>
      </c>
    </row>
    <row r="287" spans="2:17" ht="22.5" customHeight="1">
      <c r="B287" s="100" t="s">
        <v>251</v>
      </c>
      <c r="C287" s="138"/>
      <c r="D287" s="138"/>
      <c r="E287" s="138"/>
      <c r="F287" s="128"/>
      <c r="G287" s="129"/>
      <c r="H287" s="129"/>
      <c r="I287" s="129"/>
      <c r="J287" s="129"/>
      <c r="K287" s="129"/>
      <c r="L287" s="129"/>
      <c r="M287" s="101">
        <f t="shared" si="45"/>
        <v>0</v>
      </c>
      <c r="N287" s="138"/>
      <c r="O287" s="102">
        <f t="shared" si="47"/>
        <v>0</v>
      </c>
      <c r="P287" s="102" t="str">
        <f>IF(O287=0,"",VLOOKUP(C287&amp;D287&amp;E287,'(資料）基準単価表'!$I:$J,2,0))</f>
        <v/>
      </c>
      <c r="Q287" s="115">
        <f t="shared" si="46"/>
        <v>0</v>
      </c>
    </row>
    <row r="288" spans="2:17" ht="22.5" customHeight="1">
      <c r="B288" s="100" t="s">
        <v>252</v>
      </c>
      <c r="C288" s="138"/>
      <c r="D288" s="138"/>
      <c r="E288" s="138"/>
      <c r="F288" s="128"/>
      <c r="G288" s="129"/>
      <c r="H288" s="129"/>
      <c r="I288" s="129"/>
      <c r="J288" s="129"/>
      <c r="K288" s="129"/>
      <c r="L288" s="129"/>
      <c r="M288" s="101">
        <f t="shared" si="45"/>
        <v>0</v>
      </c>
      <c r="N288" s="138"/>
      <c r="O288" s="102">
        <f t="shared" si="47"/>
        <v>0</v>
      </c>
      <c r="P288" s="102" t="str">
        <f>IF(O288=0,"",VLOOKUP(C288&amp;D288&amp;E288,'(資料）基準単価表'!$I:$J,2,0))</f>
        <v/>
      </c>
      <c r="Q288" s="115">
        <f t="shared" si="46"/>
        <v>0</v>
      </c>
    </row>
    <row r="290" spans="2:17" ht="21.75" customHeight="1">
      <c r="B290" s="224" t="s">
        <v>222</v>
      </c>
      <c r="C290" s="224"/>
      <c r="D290" s="125"/>
      <c r="E290" s="85"/>
      <c r="F290" s="86"/>
      <c r="G290" s="87" t="s">
        <v>223</v>
      </c>
      <c r="H290" s="126"/>
      <c r="O290" s="225" t="s">
        <v>280</v>
      </c>
      <c r="P290" s="226"/>
      <c r="Q290" s="89">
        <f>SUBTOTAL(9,Q295:Q306)</f>
        <v>0</v>
      </c>
    </row>
    <row r="291" spans="2:17" ht="21.75" customHeight="1" thickBot="1">
      <c r="B291" s="224" t="s">
        <v>224</v>
      </c>
      <c r="C291" s="224"/>
      <c r="D291" s="125"/>
      <c r="G291" s="91" t="s">
        <v>225</v>
      </c>
      <c r="H291" s="127"/>
      <c r="O291" s="227" t="s">
        <v>226</v>
      </c>
      <c r="P291" s="227"/>
      <c r="Q291" s="92">
        <f>SUBTOTAL(9,P295:P306)</f>
        <v>0</v>
      </c>
    </row>
    <row r="292" spans="2:17" ht="21.75" customHeight="1" thickTop="1" thickBot="1">
      <c r="B292" s="85"/>
      <c r="C292" s="85"/>
      <c r="D292" s="93"/>
      <c r="G292" s="91"/>
      <c r="H292" s="91"/>
      <c r="I292" s="91"/>
      <c r="J292" s="91"/>
      <c r="K292" s="91"/>
      <c r="O292" s="223" t="s">
        <v>281</v>
      </c>
      <c r="P292" s="223"/>
      <c r="Q292" s="94">
        <f>Q291-Q290</f>
        <v>0</v>
      </c>
    </row>
    <row r="293" spans="2:17" ht="8.25" customHeight="1" thickTop="1">
      <c r="B293" s="85"/>
      <c r="C293" s="85"/>
      <c r="D293" s="90"/>
      <c r="G293" s="91"/>
      <c r="H293" s="91"/>
      <c r="I293" s="91"/>
      <c r="J293" s="91"/>
      <c r="K293" s="91"/>
      <c r="M293" s="95"/>
      <c r="O293" s="118"/>
      <c r="P293" s="119"/>
      <c r="Q293" s="96"/>
    </row>
    <row r="294" spans="2:17" s="99" customFormat="1" ht="42" customHeight="1">
      <c r="B294" s="97" t="s">
        <v>227</v>
      </c>
      <c r="C294" s="116" t="s">
        <v>266</v>
      </c>
      <c r="D294" s="97" t="s">
        <v>228</v>
      </c>
      <c r="E294" s="98" t="s">
        <v>229</v>
      </c>
      <c r="F294" s="97" t="s">
        <v>230</v>
      </c>
      <c r="G294" s="114" t="s">
        <v>231</v>
      </c>
      <c r="H294" s="123" t="s">
        <v>282</v>
      </c>
      <c r="I294" s="114" t="s">
        <v>232</v>
      </c>
      <c r="J294" s="114" t="s">
        <v>233</v>
      </c>
      <c r="K294" s="114" t="s">
        <v>234</v>
      </c>
      <c r="L294" s="114" t="s">
        <v>235</v>
      </c>
      <c r="M294" s="98" t="s">
        <v>236</v>
      </c>
      <c r="N294" s="98" t="s">
        <v>237</v>
      </c>
      <c r="O294" s="120" t="s">
        <v>238</v>
      </c>
      <c r="P294" s="136" t="s">
        <v>239</v>
      </c>
      <c r="Q294" s="98" t="s">
        <v>240</v>
      </c>
    </row>
    <row r="295" spans="2:17" ht="22.5" customHeight="1">
      <c r="B295" s="100" t="s">
        <v>241</v>
      </c>
      <c r="C295" s="138"/>
      <c r="D295" s="138"/>
      <c r="E295" s="138"/>
      <c r="F295" s="128"/>
      <c r="G295" s="129"/>
      <c r="H295" s="129"/>
      <c r="I295" s="129"/>
      <c r="J295" s="129"/>
      <c r="K295" s="129"/>
      <c r="L295" s="129"/>
      <c r="M295" s="101">
        <f t="shared" ref="M295:M306" si="48">SUM(G295:L295)</f>
        <v>0</v>
      </c>
      <c r="N295" s="138"/>
      <c r="O295" s="102">
        <f>ROUNDDOWN(M295*N295,0)</f>
        <v>0</v>
      </c>
      <c r="P295" s="102" t="str">
        <f>IF(O295=0,"",VLOOKUP(C295&amp;D295&amp;E295,'(資料）基準単価表'!$I:$J,2,0))</f>
        <v/>
      </c>
      <c r="Q295" s="115">
        <f t="shared" ref="Q295:Q306" si="49">MIN(O295,P295)</f>
        <v>0</v>
      </c>
    </row>
    <row r="296" spans="2:17" ht="22.5" customHeight="1">
      <c r="B296" s="100" t="s">
        <v>242</v>
      </c>
      <c r="C296" s="138"/>
      <c r="D296" s="138"/>
      <c r="E296" s="138"/>
      <c r="F296" s="128"/>
      <c r="G296" s="129"/>
      <c r="H296" s="129"/>
      <c r="I296" s="129"/>
      <c r="J296" s="129"/>
      <c r="K296" s="129"/>
      <c r="L296" s="129"/>
      <c r="M296" s="101">
        <f t="shared" si="48"/>
        <v>0</v>
      </c>
      <c r="N296" s="138"/>
      <c r="O296" s="102">
        <f t="shared" ref="O296:O306" si="50">ROUNDDOWN(M296*N296,0)</f>
        <v>0</v>
      </c>
      <c r="P296" s="102" t="str">
        <f>IF(O296=0,"",VLOOKUP(C296&amp;D296&amp;E296,'(資料）基準単価表'!$I:$J,2,0))</f>
        <v/>
      </c>
      <c r="Q296" s="115">
        <f t="shared" si="49"/>
        <v>0</v>
      </c>
    </row>
    <row r="297" spans="2:17" ht="22.5" customHeight="1">
      <c r="B297" s="100" t="s">
        <v>243</v>
      </c>
      <c r="C297" s="138"/>
      <c r="D297" s="138"/>
      <c r="E297" s="138"/>
      <c r="F297" s="128"/>
      <c r="G297" s="129"/>
      <c r="H297" s="129"/>
      <c r="I297" s="129"/>
      <c r="J297" s="129"/>
      <c r="K297" s="129"/>
      <c r="L297" s="129"/>
      <c r="M297" s="101">
        <f t="shared" si="48"/>
        <v>0</v>
      </c>
      <c r="N297" s="138"/>
      <c r="O297" s="102">
        <f t="shared" si="50"/>
        <v>0</v>
      </c>
      <c r="P297" s="102" t="str">
        <f>IF(O297=0,"",VLOOKUP(C297&amp;D297&amp;E297,'(資料）基準単価表'!$I:$J,2,0))</f>
        <v/>
      </c>
      <c r="Q297" s="115">
        <f t="shared" si="49"/>
        <v>0</v>
      </c>
    </row>
    <row r="298" spans="2:17" ht="22.5" customHeight="1">
      <c r="B298" s="100" t="s">
        <v>244</v>
      </c>
      <c r="C298" s="138"/>
      <c r="D298" s="138"/>
      <c r="E298" s="138"/>
      <c r="F298" s="128"/>
      <c r="G298" s="129"/>
      <c r="H298" s="129"/>
      <c r="I298" s="129"/>
      <c r="J298" s="129"/>
      <c r="K298" s="129"/>
      <c r="L298" s="129"/>
      <c r="M298" s="101">
        <f t="shared" si="48"/>
        <v>0</v>
      </c>
      <c r="N298" s="138"/>
      <c r="O298" s="102">
        <f t="shared" si="50"/>
        <v>0</v>
      </c>
      <c r="P298" s="102" t="str">
        <f>IF(O298=0,"",VLOOKUP(C298&amp;D298&amp;E298,'(資料）基準単価表'!$I:$J,2,0))</f>
        <v/>
      </c>
      <c r="Q298" s="115">
        <f t="shared" si="49"/>
        <v>0</v>
      </c>
    </row>
    <row r="299" spans="2:17" ht="22.5" customHeight="1">
      <c r="B299" s="100" t="s">
        <v>245</v>
      </c>
      <c r="C299" s="138"/>
      <c r="D299" s="138"/>
      <c r="E299" s="138"/>
      <c r="F299" s="128"/>
      <c r="G299" s="129"/>
      <c r="H299" s="129"/>
      <c r="I299" s="129"/>
      <c r="J299" s="129"/>
      <c r="K299" s="129"/>
      <c r="L299" s="129"/>
      <c r="M299" s="101">
        <f t="shared" si="48"/>
        <v>0</v>
      </c>
      <c r="N299" s="138"/>
      <c r="O299" s="102">
        <f t="shared" si="50"/>
        <v>0</v>
      </c>
      <c r="P299" s="102" t="str">
        <f>IF(O299=0,"",VLOOKUP(C299&amp;D299&amp;E299,'(資料）基準単価表'!$I:$J,2,0))</f>
        <v/>
      </c>
      <c r="Q299" s="115">
        <f t="shared" si="49"/>
        <v>0</v>
      </c>
    </row>
    <row r="300" spans="2:17" ht="22.5" customHeight="1">
      <c r="B300" s="100" t="s">
        <v>246</v>
      </c>
      <c r="C300" s="138"/>
      <c r="D300" s="138"/>
      <c r="E300" s="138"/>
      <c r="F300" s="128"/>
      <c r="G300" s="129"/>
      <c r="H300" s="129"/>
      <c r="I300" s="129"/>
      <c r="J300" s="129"/>
      <c r="K300" s="129"/>
      <c r="L300" s="129"/>
      <c r="M300" s="101">
        <f t="shared" si="48"/>
        <v>0</v>
      </c>
      <c r="N300" s="138"/>
      <c r="O300" s="102">
        <f t="shared" si="50"/>
        <v>0</v>
      </c>
      <c r="P300" s="102" t="str">
        <f>IF(O300=0,"",VLOOKUP(C300&amp;D300&amp;E300,'(資料）基準単価表'!$I:$J,2,0))</f>
        <v/>
      </c>
      <c r="Q300" s="115">
        <f t="shared" si="49"/>
        <v>0</v>
      </c>
    </row>
    <row r="301" spans="2:17" ht="22.5" customHeight="1">
      <c r="B301" s="100" t="s">
        <v>247</v>
      </c>
      <c r="C301" s="138"/>
      <c r="D301" s="138"/>
      <c r="E301" s="138"/>
      <c r="F301" s="128"/>
      <c r="G301" s="129"/>
      <c r="H301" s="129"/>
      <c r="I301" s="129"/>
      <c r="J301" s="129"/>
      <c r="K301" s="129"/>
      <c r="L301" s="129"/>
      <c r="M301" s="101">
        <f t="shared" si="48"/>
        <v>0</v>
      </c>
      <c r="N301" s="138"/>
      <c r="O301" s="102">
        <f t="shared" si="50"/>
        <v>0</v>
      </c>
      <c r="P301" s="102" t="str">
        <f>IF(O301=0,"",VLOOKUP(C301&amp;D301&amp;E301,'(資料）基準単価表'!$I:$J,2,0))</f>
        <v/>
      </c>
      <c r="Q301" s="115">
        <f t="shared" si="49"/>
        <v>0</v>
      </c>
    </row>
    <row r="302" spans="2:17" ht="22.5" customHeight="1">
      <c r="B302" s="100" t="s">
        <v>248</v>
      </c>
      <c r="C302" s="138"/>
      <c r="D302" s="138"/>
      <c r="E302" s="138"/>
      <c r="F302" s="128"/>
      <c r="G302" s="129"/>
      <c r="H302" s="129"/>
      <c r="I302" s="129"/>
      <c r="J302" s="129"/>
      <c r="K302" s="129"/>
      <c r="L302" s="129"/>
      <c r="M302" s="101">
        <f t="shared" si="48"/>
        <v>0</v>
      </c>
      <c r="N302" s="138"/>
      <c r="O302" s="102">
        <f t="shared" si="50"/>
        <v>0</v>
      </c>
      <c r="P302" s="102" t="str">
        <f>IF(O302=0,"",VLOOKUP(C302&amp;D302&amp;E302,'(資料）基準単価表'!$I:$J,2,0))</f>
        <v/>
      </c>
      <c r="Q302" s="115">
        <f t="shared" si="49"/>
        <v>0</v>
      </c>
    </row>
    <row r="303" spans="2:17" ht="22.5" customHeight="1">
      <c r="B303" s="100" t="s">
        <v>249</v>
      </c>
      <c r="C303" s="138"/>
      <c r="D303" s="138"/>
      <c r="E303" s="138"/>
      <c r="F303" s="128"/>
      <c r="G303" s="129"/>
      <c r="H303" s="129"/>
      <c r="I303" s="129"/>
      <c r="J303" s="129"/>
      <c r="K303" s="129"/>
      <c r="L303" s="129"/>
      <c r="M303" s="101">
        <f t="shared" si="48"/>
        <v>0</v>
      </c>
      <c r="N303" s="138"/>
      <c r="O303" s="102">
        <f t="shared" si="50"/>
        <v>0</v>
      </c>
      <c r="P303" s="102" t="str">
        <f>IF(O303=0,"",VLOOKUP(C303&amp;D303&amp;E303,'(資料）基準単価表'!$I:$J,2,0))</f>
        <v/>
      </c>
      <c r="Q303" s="115">
        <f t="shared" si="49"/>
        <v>0</v>
      </c>
    </row>
    <row r="304" spans="2:17" ht="22.5" customHeight="1">
      <c r="B304" s="100" t="s">
        <v>250</v>
      </c>
      <c r="C304" s="138"/>
      <c r="D304" s="138"/>
      <c r="E304" s="138"/>
      <c r="F304" s="128"/>
      <c r="G304" s="129"/>
      <c r="H304" s="129"/>
      <c r="I304" s="129"/>
      <c r="J304" s="129"/>
      <c r="K304" s="129"/>
      <c r="L304" s="129"/>
      <c r="M304" s="101">
        <f t="shared" si="48"/>
        <v>0</v>
      </c>
      <c r="N304" s="138"/>
      <c r="O304" s="102">
        <f t="shared" si="50"/>
        <v>0</v>
      </c>
      <c r="P304" s="102" t="str">
        <f>IF(O304=0,"",VLOOKUP(C304&amp;D304&amp;E304,'(資料）基準単価表'!$I:$J,2,0))</f>
        <v/>
      </c>
      <c r="Q304" s="115">
        <f t="shared" si="49"/>
        <v>0</v>
      </c>
    </row>
    <row r="305" spans="2:17" ht="22.5" customHeight="1">
      <c r="B305" s="100" t="s">
        <v>251</v>
      </c>
      <c r="C305" s="138"/>
      <c r="D305" s="138"/>
      <c r="E305" s="138"/>
      <c r="F305" s="128"/>
      <c r="G305" s="129"/>
      <c r="H305" s="129"/>
      <c r="I305" s="129"/>
      <c r="J305" s="129"/>
      <c r="K305" s="129"/>
      <c r="L305" s="129"/>
      <c r="M305" s="101">
        <f t="shared" si="48"/>
        <v>0</v>
      </c>
      <c r="N305" s="138"/>
      <c r="O305" s="102">
        <f t="shared" si="50"/>
        <v>0</v>
      </c>
      <c r="P305" s="102" t="str">
        <f>IF(O305=0,"",VLOOKUP(C305&amp;D305&amp;E305,'(資料）基準単価表'!$I:$J,2,0))</f>
        <v/>
      </c>
      <c r="Q305" s="115">
        <f t="shared" si="49"/>
        <v>0</v>
      </c>
    </row>
    <row r="306" spans="2:17" ht="22.5" customHeight="1">
      <c r="B306" s="100" t="s">
        <v>252</v>
      </c>
      <c r="C306" s="138"/>
      <c r="D306" s="138"/>
      <c r="E306" s="138"/>
      <c r="F306" s="128"/>
      <c r="G306" s="129"/>
      <c r="H306" s="129"/>
      <c r="I306" s="129"/>
      <c r="J306" s="129"/>
      <c r="K306" s="129"/>
      <c r="L306" s="129"/>
      <c r="M306" s="101">
        <f t="shared" si="48"/>
        <v>0</v>
      </c>
      <c r="N306" s="138"/>
      <c r="O306" s="102">
        <f t="shared" si="50"/>
        <v>0</v>
      </c>
      <c r="P306" s="102" t="str">
        <f>IF(O306=0,"",VLOOKUP(C306&amp;D306&amp;E306,'(資料）基準単価表'!$I:$J,2,0))</f>
        <v/>
      </c>
      <c r="Q306" s="115">
        <f t="shared" si="49"/>
        <v>0</v>
      </c>
    </row>
    <row r="308" spans="2:17" ht="21.75" customHeight="1">
      <c r="B308" s="224" t="s">
        <v>222</v>
      </c>
      <c r="C308" s="224"/>
      <c r="D308" s="125"/>
      <c r="E308" s="85"/>
      <c r="F308" s="86"/>
      <c r="G308" s="87" t="s">
        <v>223</v>
      </c>
      <c r="H308" s="126"/>
      <c r="O308" s="225" t="s">
        <v>280</v>
      </c>
      <c r="P308" s="226"/>
      <c r="Q308" s="89">
        <f>SUBTOTAL(9,Q313:Q324)</f>
        <v>0</v>
      </c>
    </row>
    <row r="309" spans="2:17" ht="21.75" customHeight="1" thickBot="1">
      <c r="B309" s="224" t="s">
        <v>224</v>
      </c>
      <c r="C309" s="224"/>
      <c r="D309" s="125"/>
      <c r="G309" s="91" t="s">
        <v>225</v>
      </c>
      <c r="H309" s="127"/>
      <c r="O309" s="227" t="s">
        <v>226</v>
      </c>
      <c r="P309" s="227"/>
      <c r="Q309" s="92">
        <f>SUBTOTAL(9,P313:P324)</f>
        <v>0</v>
      </c>
    </row>
    <row r="310" spans="2:17" ht="21.75" customHeight="1" thickTop="1" thickBot="1">
      <c r="B310" s="85"/>
      <c r="C310" s="85"/>
      <c r="D310" s="93"/>
      <c r="G310" s="91"/>
      <c r="H310" s="91"/>
      <c r="I310" s="91"/>
      <c r="J310" s="91"/>
      <c r="K310" s="91"/>
      <c r="O310" s="223" t="s">
        <v>281</v>
      </c>
      <c r="P310" s="223"/>
      <c r="Q310" s="94">
        <f>Q309-Q308</f>
        <v>0</v>
      </c>
    </row>
    <row r="311" spans="2:17" ht="8.25" customHeight="1" thickTop="1">
      <c r="B311" s="85"/>
      <c r="C311" s="85"/>
      <c r="D311" s="90"/>
      <c r="G311" s="91"/>
      <c r="H311" s="91"/>
      <c r="I311" s="91"/>
      <c r="J311" s="91"/>
      <c r="K311" s="91"/>
      <c r="M311" s="95"/>
      <c r="O311" s="118"/>
      <c r="P311" s="119"/>
      <c r="Q311" s="96"/>
    </row>
    <row r="312" spans="2:17" s="99" customFormat="1" ht="42" customHeight="1">
      <c r="B312" s="97" t="s">
        <v>227</v>
      </c>
      <c r="C312" s="116" t="s">
        <v>266</v>
      </c>
      <c r="D312" s="97" t="s">
        <v>228</v>
      </c>
      <c r="E312" s="98" t="s">
        <v>229</v>
      </c>
      <c r="F312" s="97" t="s">
        <v>230</v>
      </c>
      <c r="G312" s="114" t="s">
        <v>231</v>
      </c>
      <c r="H312" s="123" t="s">
        <v>282</v>
      </c>
      <c r="I312" s="114" t="s">
        <v>232</v>
      </c>
      <c r="J312" s="114" t="s">
        <v>233</v>
      </c>
      <c r="K312" s="114" t="s">
        <v>234</v>
      </c>
      <c r="L312" s="114" t="s">
        <v>235</v>
      </c>
      <c r="M312" s="98" t="s">
        <v>236</v>
      </c>
      <c r="N312" s="98" t="s">
        <v>237</v>
      </c>
      <c r="O312" s="120" t="s">
        <v>238</v>
      </c>
      <c r="P312" s="136" t="s">
        <v>239</v>
      </c>
      <c r="Q312" s="98" t="s">
        <v>240</v>
      </c>
    </row>
    <row r="313" spans="2:17" ht="22.5" customHeight="1">
      <c r="B313" s="100" t="s">
        <v>241</v>
      </c>
      <c r="C313" s="138"/>
      <c r="D313" s="138"/>
      <c r="E313" s="138"/>
      <c r="F313" s="128"/>
      <c r="G313" s="129"/>
      <c r="H313" s="129"/>
      <c r="I313" s="129"/>
      <c r="J313" s="129"/>
      <c r="K313" s="129"/>
      <c r="L313" s="129"/>
      <c r="M313" s="101">
        <f t="shared" ref="M313:M324" si="51">SUM(G313:L313)</f>
        <v>0</v>
      </c>
      <c r="N313" s="138"/>
      <c r="O313" s="102">
        <f>ROUNDDOWN(M313*N313,0)</f>
        <v>0</v>
      </c>
      <c r="P313" s="102" t="str">
        <f>IF(O313=0,"",VLOOKUP(C313&amp;D313&amp;E313,'(資料）基準単価表'!$I:$J,2,0))</f>
        <v/>
      </c>
      <c r="Q313" s="115">
        <f t="shared" ref="Q313:Q324" si="52">MIN(O313,P313)</f>
        <v>0</v>
      </c>
    </row>
    <row r="314" spans="2:17" ht="22.5" customHeight="1">
      <c r="B314" s="100" t="s">
        <v>242</v>
      </c>
      <c r="C314" s="138"/>
      <c r="D314" s="138"/>
      <c r="E314" s="138"/>
      <c r="F314" s="128"/>
      <c r="G314" s="129"/>
      <c r="H314" s="129"/>
      <c r="I314" s="129"/>
      <c r="J314" s="129"/>
      <c r="K314" s="129"/>
      <c r="L314" s="129"/>
      <c r="M314" s="101">
        <f t="shared" si="51"/>
        <v>0</v>
      </c>
      <c r="N314" s="138"/>
      <c r="O314" s="102">
        <f t="shared" ref="O314:O324" si="53">ROUNDDOWN(M314*N314,0)</f>
        <v>0</v>
      </c>
      <c r="P314" s="102" t="str">
        <f>IF(O314=0,"",VLOOKUP(C314&amp;D314&amp;E314,'(資料）基準単価表'!$I:$J,2,0))</f>
        <v/>
      </c>
      <c r="Q314" s="115">
        <f t="shared" si="52"/>
        <v>0</v>
      </c>
    </row>
    <row r="315" spans="2:17" ht="22.5" customHeight="1">
      <c r="B315" s="100" t="s">
        <v>243</v>
      </c>
      <c r="C315" s="138"/>
      <c r="D315" s="138"/>
      <c r="E315" s="138"/>
      <c r="F315" s="128"/>
      <c r="G315" s="129"/>
      <c r="H315" s="129"/>
      <c r="I315" s="129"/>
      <c r="J315" s="129"/>
      <c r="K315" s="129"/>
      <c r="L315" s="129"/>
      <c r="M315" s="101">
        <f t="shared" si="51"/>
        <v>0</v>
      </c>
      <c r="N315" s="138"/>
      <c r="O315" s="102">
        <f t="shared" si="53"/>
        <v>0</v>
      </c>
      <c r="P315" s="102" t="str">
        <f>IF(O315=0,"",VLOOKUP(C315&amp;D315&amp;E315,'(資料）基準単価表'!$I:$J,2,0))</f>
        <v/>
      </c>
      <c r="Q315" s="115">
        <f t="shared" si="52"/>
        <v>0</v>
      </c>
    </row>
    <row r="316" spans="2:17" ht="22.5" customHeight="1">
      <c r="B316" s="100" t="s">
        <v>244</v>
      </c>
      <c r="C316" s="138"/>
      <c r="D316" s="138"/>
      <c r="E316" s="138"/>
      <c r="F316" s="128"/>
      <c r="G316" s="129"/>
      <c r="H316" s="129"/>
      <c r="I316" s="129"/>
      <c r="J316" s="129"/>
      <c r="K316" s="129"/>
      <c r="L316" s="129"/>
      <c r="M316" s="101">
        <f t="shared" si="51"/>
        <v>0</v>
      </c>
      <c r="N316" s="138"/>
      <c r="O316" s="102">
        <f t="shared" si="53"/>
        <v>0</v>
      </c>
      <c r="P316" s="102" t="str">
        <f>IF(O316=0,"",VLOOKUP(C316&amp;D316&amp;E316,'(資料）基準単価表'!$I:$J,2,0))</f>
        <v/>
      </c>
      <c r="Q316" s="115">
        <f t="shared" si="52"/>
        <v>0</v>
      </c>
    </row>
    <row r="317" spans="2:17" ht="22.5" customHeight="1">
      <c r="B317" s="100" t="s">
        <v>245</v>
      </c>
      <c r="C317" s="138"/>
      <c r="D317" s="138"/>
      <c r="E317" s="138"/>
      <c r="F317" s="128"/>
      <c r="G317" s="129"/>
      <c r="H317" s="129"/>
      <c r="I317" s="129"/>
      <c r="J317" s="129"/>
      <c r="K317" s="129"/>
      <c r="L317" s="129"/>
      <c r="M317" s="101">
        <f t="shared" si="51"/>
        <v>0</v>
      </c>
      <c r="N317" s="138"/>
      <c r="O317" s="102">
        <f t="shared" si="53"/>
        <v>0</v>
      </c>
      <c r="P317" s="102" t="str">
        <f>IF(O317=0,"",VLOOKUP(C317&amp;D317&amp;E317,'(資料）基準単価表'!$I:$J,2,0))</f>
        <v/>
      </c>
      <c r="Q317" s="115">
        <f t="shared" si="52"/>
        <v>0</v>
      </c>
    </row>
    <row r="318" spans="2:17" ht="22.5" customHeight="1">
      <c r="B318" s="100" t="s">
        <v>246</v>
      </c>
      <c r="C318" s="138"/>
      <c r="D318" s="138"/>
      <c r="E318" s="138"/>
      <c r="F318" s="128"/>
      <c r="G318" s="129"/>
      <c r="H318" s="129"/>
      <c r="I318" s="129"/>
      <c r="J318" s="129"/>
      <c r="K318" s="129"/>
      <c r="L318" s="129"/>
      <c r="M318" s="101">
        <f t="shared" si="51"/>
        <v>0</v>
      </c>
      <c r="N318" s="138"/>
      <c r="O318" s="102">
        <f t="shared" si="53"/>
        <v>0</v>
      </c>
      <c r="P318" s="102" t="str">
        <f>IF(O318=0,"",VLOOKUP(C318&amp;D318&amp;E318,'(資料）基準単価表'!$I:$J,2,0))</f>
        <v/>
      </c>
      <c r="Q318" s="115">
        <f t="shared" si="52"/>
        <v>0</v>
      </c>
    </row>
    <row r="319" spans="2:17" ht="22.5" customHeight="1">
      <c r="B319" s="100" t="s">
        <v>247</v>
      </c>
      <c r="C319" s="138"/>
      <c r="D319" s="138"/>
      <c r="E319" s="138"/>
      <c r="F319" s="128"/>
      <c r="G319" s="129"/>
      <c r="H319" s="129"/>
      <c r="I319" s="129"/>
      <c r="J319" s="129"/>
      <c r="K319" s="129"/>
      <c r="L319" s="129"/>
      <c r="M319" s="101">
        <f t="shared" si="51"/>
        <v>0</v>
      </c>
      <c r="N319" s="138"/>
      <c r="O319" s="102">
        <f t="shared" si="53"/>
        <v>0</v>
      </c>
      <c r="P319" s="102" t="str">
        <f>IF(O319=0,"",VLOOKUP(C319&amp;D319&amp;E319,'(資料）基準単価表'!$I:$J,2,0))</f>
        <v/>
      </c>
      <c r="Q319" s="115">
        <f t="shared" si="52"/>
        <v>0</v>
      </c>
    </row>
    <row r="320" spans="2:17" ht="22.5" customHeight="1">
      <c r="B320" s="100" t="s">
        <v>248</v>
      </c>
      <c r="C320" s="138"/>
      <c r="D320" s="138"/>
      <c r="E320" s="138"/>
      <c r="F320" s="128"/>
      <c r="G320" s="129"/>
      <c r="H320" s="129"/>
      <c r="I320" s="129"/>
      <c r="J320" s="129"/>
      <c r="K320" s="129"/>
      <c r="L320" s="129"/>
      <c r="M320" s="101">
        <f t="shared" si="51"/>
        <v>0</v>
      </c>
      <c r="N320" s="138"/>
      <c r="O320" s="102">
        <f t="shared" si="53"/>
        <v>0</v>
      </c>
      <c r="P320" s="102" t="str">
        <f>IF(O320=0,"",VLOOKUP(C320&amp;D320&amp;E320,'(資料）基準単価表'!$I:$J,2,0))</f>
        <v/>
      </c>
      <c r="Q320" s="115">
        <f t="shared" si="52"/>
        <v>0</v>
      </c>
    </row>
    <row r="321" spans="2:17" ht="22.5" customHeight="1">
      <c r="B321" s="100" t="s">
        <v>249</v>
      </c>
      <c r="C321" s="138"/>
      <c r="D321" s="138"/>
      <c r="E321" s="138"/>
      <c r="F321" s="128"/>
      <c r="G321" s="129"/>
      <c r="H321" s="129"/>
      <c r="I321" s="129"/>
      <c r="J321" s="129"/>
      <c r="K321" s="129"/>
      <c r="L321" s="129"/>
      <c r="M321" s="101">
        <f t="shared" si="51"/>
        <v>0</v>
      </c>
      <c r="N321" s="138"/>
      <c r="O321" s="102">
        <f t="shared" si="53"/>
        <v>0</v>
      </c>
      <c r="P321" s="102" t="str">
        <f>IF(O321=0,"",VLOOKUP(C321&amp;D321&amp;E321,'(資料）基準単価表'!$I:$J,2,0))</f>
        <v/>
      </c>
      <c r="Q321" s="115">
        <f t="shared" si="52"/>
        <v>0</v>
      </c>
    </row>
    <row r="322" spans="2:17" ht="22.5" customHeight="1">
      <c r="B322" s="100" t="s">
        <v>250</v>
      </c>
      <c r="C322" s="138"/>
      <c r="D322" s="138"/>
      <c r="E322" s="138"/>
      <c r="F322" s="128"/>
      <c r="G322" s="129"/>
      <c r="H322" s="129"/>
      <c r="I322" s="129"/>
      <c r="J322" s="129"/>
      <c r="K322" s="129"/>
      <c r="L322" s="129"/>
      <c r="M322" s="101">
        <f t="shared" si="51"/>
        <v>0</v>
      </c>
      <c r="N322" s="138"/>
      <c r="O322" s="102">
        <f t="shared" si="53"/>
        <v>0</v>
      </c>
      <c r="P322" s="102" t="str">
        <f>IF(O322=0,"",VLOOKUP(C322&amp;D322&amp;E322,'(資料）基準単価表'!$I:$J,2,0))</f>
        <v/>
      </c>
      <c r="Q322" s="115">
        <f t="shared" si="52"/>
        <v>0</v>
      </c>
    </row>
    <row r="323" spans="2:17" ht="22.5" customHeight="1">
      <c r="B323" s="100" t="s">
        <v>251</v>
      </c>
      <c r="C323" s="138"/>
      <c r="D323" s="138"/>
      <c r="E323" s="138"/>
      <c r="F323" s="128"/>
      <c r="G323" s="129"/>
      <c r="H323" s="129"/>
      <c r="I323" s="129"/>
      <c r="J323" s="129"/>
      <c r="K323" s="129"/>
      <c r="L323" s="129"/>
      <c r="M323" s="101">
        <f t="shared" si="51"/>
        <v>0</v>
      </c>
      <c r="N323" s="138"/>
      <c r="O323" s="102">
        <f t="shared" si="53"/>
        <v>0</v>
      </c>
      <c r="P323" s="102" t="str">
        <f>IF(O323=0,"",VLOOKUP(C323&amp;D323&amp;E323,'(資料）基準単価表'!$I:$J,2,0))</f>
        <v/>
      </c>
      <c r="Q323" s="115">
        <f t="shared" si="52"/>
        <v>0</v>
      </c>
    </row>
    <row r="324" spans="2:17" ht="22.5" customHeight="1">
      <c r="B324" s="100" t="s">
        <v>252</v>
      </c>
      <c r="C324" s="138"/>
      <c r="D324" s="138"/>
      <c r="E324" s="138"/>
      <c r="F324" s="128"/>
      <c r="G324" s="129"/>
      <c r="H324" s="129"/>
      <c r="I324" s="129"/>
      <c r="J324" s="129"/>
      <c r="K324" s="129"/>
      <c r="L324" s="129"/>
      <c r="M324" s="101">
        <f t="shared" si="51"/>
        <v>0</v>
      </c>
      <c r="N324" s="138"/>
      <c r="O324" s="102">
        <f t="shared" si="53"/>
        <v>0</v>
      </c>
      <c r="P324" s="102" t="str">
        <f>IF(O324=0,"",VLOOKUP(C324&amp;D324&amp;E324,'(資料）基準単価表'!$I:$J,2,0))</f>
        <v/>
      </c>
      <c r="Q324" s="115">
        <f t="shared" si="52"/>
        <v>0</v>
      </c>
    </row>
    <row r="327" spans="2:17" ht="21.75" customHeight="1">
      <c r="B327" s="224" t="s">
        <v>222</v>
      </c>
      <c r="C327" s="224"/>
      <c r="D327" s="125"/>
      <c r="E327" s="85"/>
      <c r="F327" s="86"/>
      <c r="G327" s="87" t="s">
        <v>223</v>
      </c>
      <c r="H327" s="126"/>
      <c r="O327" s="225" t="s">
        <v>280</v>
      </c>
      <c r="P327" s="226"/>
      <c r="Q327" s="89">
        <f>SUBTOTAL(9,Q332:Q343)</f>
        <v>0</v>
      </c>
    </row>
    <row r="328" spans="2:17" ht="21.75" customHeight="1" thickBot="1">
      <c r="B328" s="224" t="s">
        <v>224</v>
      </c>
      <c r="C328" s="224"/>
      <c r="D328" s="125"/>
      <c r="G328" s="91" t="s">
        <v>225</v>
      </c>
      <c r="H328" s="127"/>
      <c r="O328" s="227" t="s">
        <v>226</v>
      </c>
      <c r="P328" s="227"/>
      <c r="Q328" s="92">
        <f>SUBTOTAL(9,P332:P343)</f>
        <v>0</v>
      </c>
    </row>
    <row r="329" spans="2:17" ht="21.75" customHeight="1" thickTop="1" thickBot="1">
      <c r="B329" s="85"/>
      <c r="C329" s="85"/>
      <c r="D329" s="93"/>
      <c r="G329" s="91"/>
      <c r="H329" s="91"/>
      <c r="I329" s="91"/>
      <c r="J329" s="91"/>
      <c r="K329" s="91"/>
      <c r="O329" s="223" t="s">
        <v>281</v>
      </c>
      <c r="P329" s="223"/>
      <c r="Q329" s="94">
        <f>Q328-Q327</f>
        <v>0</v>
      </c>
    </row>
    <row r="330" spans="2:17" ht="8.25" customHeight="1" thickTop="1">
      <c r="B330" s="85"/>
      <c r="C330" s="85"/>
      <c r="D330" s="90"/>
      <c r="G330" s="91"/>
      <c r="H330" s="91"/>
      <c r="I330" s="91"/>
      <c r="J330" s="91"/>
      <c r="K330" s="91"/>
      <c r="M330" s="95"/>
      <c r="O330" s="118"/>
      <c r="P330" s="119"/>
      <c r="Q330" s="96"/>
    </row>
    <row r="331" spans="2:17" s="99" customFormat="1" ht="42" customHeight="1">
      <c r="B331" s="97" t="s">
        <v>227</v>
      </c>
      <c r="C331" s="116" t="s">
        <v>266</v>
      </c>
      <c r="D331" s="97" t="s">
        <v>228</v>
      </c>
      <c r="E331" s="98" t="s">
        <v>229</v>
      </c>
      <c r="F331" s="97" t="s">
        <v>230</v>
      </c>
      <c r="G331" s="114" t="s">
        <v>231</v>
      </c>
      <c r="H331" s="123" t="s">
        <v>282</v>
      </c>
      <c r="I331" s="114" t="s">
        <v>232</v>
      </c>
      <c r="J331" s="114" t="s">
        <v>233</v>
      </c>
      <c r="K331" s="114" t="s">
        <v>234</v>
      </c>
      <c r="L331" s="114" t="s">
        <v>235</v>
      </c>
      <c r="M331" s="98" t="s">
        <v>236</v>
      </c>
      <c r="N331" s="98" t="s">
        <v>237</v>
      </c>
      <c r="O331" s="120" t="s">
        <v>238</v>
      </c>
      <c r="P331" s="136" t="s">
        <v>239</v>
      </c>
      <c r="Q331" s="98" t="s">
        <v>240</v>
      </c>
    </row>
    <row r="332" spans="2:17" ht="22.5" customHeight="1">
      <c r="B332" s="100" t="s">
        <v>241</v>
      </c>
      <c r="C332" s="138"/>
      <c r="D332" s="138"/>
      <c r="E332" s="138"/>
      <c r="F332" s="128"/>
      <c r="G332" s="129"/>
      <c r="H332" s="129"/>
      <c r="I332" s="129"/>
      <c r="J332" s="129"/>
      <c r="K332" s="129"/>
      <c r="L332" s="129"/>
      <c r="M332" s="101">
        <f t="shared" ref="M332:M343" si="54">SUM(G332:L332)</f>
        <v>0</v>
      </c>
      <c r="N332" s="138"/>
      <c r="O332" s="102">
        <f>ROUNDDOWN(M332*N332,0)</f>
        <v>0</v>
      </c>
      <c r="P332" s="102" t="str">
        <f>IF(O332=0,"",VLOOKUP(C332&amp;D332&amp;E332,'(資料）基準単価表'!$I:$J,2,0))</f>
        <v/>
      </c>
      <c r="Q332" s="115">
        <f t="shared" ref="Q332:Q343" si="55">MIN(O332,P332)</f>
        <v>0</v>
      </c>
    </row>
    <row r="333" spans="2:17" ht="22.5" customHeight="1">
      <c r="B333" s="100" t="s">
        <v>242</v>
      </c>
      <c r="C333" s="138"/>
      <c r="D333" s="138"/>
      <c r="E333" s="138"/>
      <c r="F333" s="128"/>
      <c r="G333" s="129"/>
      <c r="H333" s="129"/>
      <c r="I333" s="129"/>
      <c r="J333" s="129"/>
      <c r="K333" s="129"/>
      <c r="L333" s="129"/>
      <c r="M333" s="101">
        <f t="shared" si="54"/>
        <v>0</v>
      </c>
      <c r="N333" s="138"/>
      <c r="O333" s="102">
        <f t="shared" ref="O333:O343" si="56">ROUNDDOWN(M333*N333,0)</f>
        <v>0</v>
      </c>
      <c r="P333" s="102" t="str">
        <f>IF(O333=0,"",VLOOKUP(C333&amp;D333&amp;E333,'(資料）基準単価表'!$I:$J,2,0))</f>
        <v/>
      </c>
      <c r="Q333" s="115">
        <f t="shared" si="55"/>
        <v>0</v>
      </c>
    </row>
    <row r="334" spans="2:17" ht="22.5" customHeight="1">
      <c r="B334" s="100" t="s">
        <v>243</v>
      </c>
      <c r="C334" s="138"/>
      <c r="D334" s="138"/>
      <c r="E334" s="138"/>
      <c r="F334" s="128"/>
      <c r="G334" s="129"/>
      <c r="H334" s="129"/>
      <c r="I334" s="129"/>
      <c r="J334" s="129"/>
      <c r="K334" s="129"/>
      <c r="L334" s="129"/>
      <c r="M334" s="101">
        <f t="shared" si="54"/>
        <v>0</v>
      </c>
      <c r="N334" s="138"/>
      <c r="O334" s="102">
        <f t="shared" si="56"/>
        <v>0</v>
      </c>
      <c r="P334" s="102" t="str">
        <f>IF(O334=0,"",VLOOKUP(C334&amp;D334&amp;E334,'(資料）基準単価表'!$I:$J,2,0))</f>
        <v/>
      </c>
      <c r="Q334" s="115">
        <f t="shared" si="55"/>
        <v>0</v>
      </c>
    </row>
    <row r="335" spans="2:17" ht="22.5" customHeight="1">
      <c r="B335" s="100" t="s">
        <v>244</v>
      </c>
      <c r="C335" s="138"/>
      <c r="D335" s="138"/>
      <c r="E335" s="138"/>
      <c r="F335" s="128"/>
      <c r="G335" s="129"/>
      <c r="H335" s="129"/>
      <c r="I335" s="129"/>
      <c r="J335" s="129"/>
      <c r="K335" s="129"/>
      <c r="L335" s="129"/>
      <c r="M335" s="101">
        <f t="shared" si="54"/>
        <v>0</v>
      </c>
      <c r="N335" s="138"/>
      <c r="O335" s="102">
        <f t="shared" si="56"/>
        <v>0</v>
      </c>
      <c r="P335" s="102" t="str">
        <f>IF(O335=0,"",VLOOKUP(C335&amp;D335&amp;E335,'(資料）基準単価表'!$I:$J,2,0))</f>
        <v/>
      </c>
      <c r="Q335" s="115">
        <f t="shared" si="55"/>
        <v>0</v>
      </c>
    </row>
    <row r="336" spans="2:17" ht="22.5" customHeight="1">
      <c r="B336" s="100" t="s">
        <v>245</v>
      </c>
      <c r="C336" s="138"/>
      <c r="D336" s="138"/>
      <c r="E336" s="138"/>
      <c r="F336" s="128"/>
      <c r="G336" s="129"/>
      <c r="H336" s="129"/>
      <c r="I336" s="129"/>
      <c r="J336" s="129"/>
      <c r="K336" s="129"/>
      <c r="L336" s="129"/>
      <c r="M336" s="101">
        <f t="shared" si="54"/>
        <v>0</v>
      </c>
      <c r="N336" s="138"/>
      <c r="O336" s="102">
        <f t="shared" si="56"/>
        <v>0</v>
      </c>
      <c r="P336" s="102" t="str">
        <f>IF(O336=0,"",VLOOKUP(C336&amp;D336&amp;E336,'(資料）基準単価表'!$I:$J,2,0))</f>
        <v/>
      </c>
      <c r="Q336" s="115">
        <f t="shared" si="55"/>
        <v>0</v>
      </c>
    </row>
    <row r="337" spans="2:17" ht="22.5" customHeight="1">
      <c r="B337" s="100" t="s">
        <v>246</v>
      </c>
      <c r="C337" s="138"/>
      <c r="D337" s="138"/>
      <c r="E337" s="138"/>
      <c r="F337" s="128"/>
      <c r="G337" s="129"/>
      <c r="H337" s="129"/>
      <c r="I337" s="129"/>
      <c r="J337" s="129"/>
      <c r="K337" s="129"/>
      <c r="L337" s="129"/>
      <c r="M337" s="101">
        <f t="shared" si="54"/>
        <v>0</v>
      </c>
      <c r="N337" s="138"/>
      <c r="O337" s="102">
        <f t="shared" si="56"/>
        <v>0</v>
      </c>
      <c r="P337" s="102" t="str">
        <f>IF(O337=0,"",VLOOKUP(C337&amp;D337&amp;E337,'(資料）基準単価表'!$I:$J,2,0))</f>
        <v/>
      </c>
      <c r="Q337" s="115">
        <f t="shared" si="55"/>
        <v>0</v>
      </c>
    </row>
    <row r="338" spans="2:17" ht="22.5" customHeight="1">
      <c r="B338" s="100" t="s">
        <v>247</v>
      </c>
      <c r="C338" s="138"/>
      <c r="D338" s="138"/>
      <c r="E338" s="138"/>
      <c r="F338" s="128"/>
      <c r="G338" s="129"/>
      <c r="H338" s="129"/>
      <c r="I338" s="129"/>
      <c r="J338" s="129"/>
      <c r="K338" s="129"/>
      <c r="L338" s="129"/>
      <c r="M338" s="101">
        <f t="shared" si="54"/>
        <v>0</v>
      </c>
      <c r="N338" s="138"/>
      <c r="O338" s="102">
        <f t="shared" si="56"/>
        <v>0</v>
      </c>
      <c r="P338" s="102" t="str">
        <f>IF(O338=0,"",VLOOKUP(C338&amp;D338&amp;E338,'(資料）基準単価表'!$I:$J,2,0))</f>
        <v/>
      </c>
      <c r="Q338" s="115">
        <f t="shared" si="55"/>
        <v>0</v>
      </c>
    </row>
    <row r="339" spans="2:17" ht="22.5" customHeight="1">
      <c r="B339" s="100" t="s">
        <v>248</v>
      </c>
      <c r="C339" s="138"/>
      <c r="D339" s="138"/>
      <c r="E339" s="138"/>
      <c r="F339" s="128"/>
      <c r="G339" s="129"/>
      <c r="H339" s="129"/>
      <c r="I339" s="129"/>
      <c r="J339" s="129"/>
      <c r="K339" s="129"/>
      <c r="L339" s="129"/>
      <c r="M339" s="101">
        <f t="shared" si="54"/>
        <v>0</v>
      </c>
      <c r="N339" s="138"/>
      <c r="O339" s="102">
        <f t="shared" si="56"/>
        <v>0</v>
      </c>
      <c r="P339" s="102" t="str">
        <f>IF(O339=0,"",VLOOKUP(C339&amp;D339&amp;E339,'(資料）基準単価表'!$I:$J,2,0))</f>
        <v/>
      </c>
      <c r="Q339" s="115">
        <f t="shared" si="55"/>
        <v>0</v>
      </c>
    </row>
    <row r="340" spans="2:17" ht="22.5" customHeight="1">
      <c r="B340" s="100" t="s">
        <v>249</v>
      </c>
      <c r="C340" s="138"/>
      <c r="D340" s="138"/>
      <c r="E340" s="138"/>
      <c r="F340" s="128"/>
      <c r="G340" s="129"/>
      <c r="H340" s="129"/>
      <c r="I340" s="129"/>
      <c r="J340" s="129"/>
      <c r="K340" s="129"/>
      <c r="L340" s="129"/>
      <c r="M340" s="101">
        <f t="shared" si="54"/>
        <v>0</v>
      </c>
      <c r="N340" s="138"/>
      <c r="O340" s="102">
        <f t="shared" si="56"/>
        <v>0</v>
      </c>
      <c r="P340" s="102" t="str">
        <f>IF(O340=0,"",VLOOKUP(C340&amp;D340&amp;E340,'(資料）基準単価表'!$I:$J,2,0))</f>
        <v/>
      </c>
      <c r="Q340" s="115">
        <f t="shared" si="55"/>
        <v>0</v>
      </c>
    </row>
    <row r="341" spans="2:17" ht="22.5" customHeight="1">
      <c r="B341" s="100" t="s">
        <v>250</v>
      </c>
      <c r="C341" s="138"/>
      <c r="D341" s="138"/>
      <c r="E341" s="138"/>
      <c r="F341" s="128"/>
      <c r="G341" s="129"/>
      <c r="H341" s="129"/>
      <c r="I341" s="129"/>
      <c r="J341" s="129"/>
      <c r="K341" s="129"/>
      <c r="L341" s="129"/>
      <c r="M341" s="101">
        <f t="shared" si="54"/>
        <v>0</v>
      </c>
      <c r="N341" s="138"/>
      <c r="O341" s="102">
        <f t="shared" si="56"/>
        <v>0</v>
      </c>
      <c r="P341" s="102" t="str">
        <f>IF(O341=0,"",VLOOKUP(C341&amp;D341&amp;E341,'(資料）基準単価表'!$I:$J,2,0))</f>
        <v/>
      </c>
      <c r="Q341" s="115">
        <f t="shared" si="55"/>
        <v>0</v>
      </c>
    </row>
    <row r="342" spans="2:17" ht="22.5" customHeight="1">
      <c r="B342" s="100" t="s">
        <v>251</v>
      </c>
      <c r="C342" s="138"/>
      <c r="D342" s="138"/>
      <c r="E342" s="138"/>
      <c r="F342" s="128"/>
      <c r="G342" s="129"/>
      <c r="H342" s="129"/>
      <c r="I342" s="129"/>
      <c r="J342" s="129"/>
      <c r="K342" s="129"/>
      <c r="L342" s="129"/>
      <c r="M342" s="101">
        <f t="shared" si="54"/>
        <v>0</v>
      </c>
      <c r="N342" s="138"/>
      <c r="O342" s="102">
        <f t="shared" si="56"/>
        <v>0</v>
      </c>
      <c r="P342" s="102" t="str">
        <f>IF(O342=0,"",VLOOKUP(C342&amp;D342&amp;E342,'(資料）基準単価表'!$I:$J,2,0))</f>
        <v/>
      </c>
      <c r="Q342" s="115">
        <f t="shared" si="55"/>
        <v>0</v>
      </c>
    </row>
    <row r="343" spans="2:17" ht="22.5" customHeight="1">
      <c r="B343" s="100" t="s">
        <v>252</v>
      </c>
      <c r="C343" s="138"/>
      <c r="D343" s="138"/>
      <c r="E343" s="138"/>
      <c r="F343" s="128"/>
      <c r="G343" s="129"/>
      <c r="H343" s="129"/>
      <c r="I343" s="129"/>
      <c r="J343" s="129"/>
      <c r="K343" s="129"/>
      <c r="L343" s="129"/>
      <c r="M343" s="101">
        <f t="shared" si="54"/>
        <v>0</v>
      </c>
      <c r="N343" s="138"/>
      <c r="O343" s="102">
        <f t="shared" si="56"/>
        <v>0</v>
      </c>
      <c r="P343" s="102" t="str">
        <f>IF(O343=0,"",VLOOKUP(C343&amp;D343&amp;E343,'(資料）基準単価表'!$I:$J,2,0))</f>
        <v/>
      </c>
      <c r="Q343" s="115">
        <f t="shared" si="55"/>
        <v>0</v>
      </c>
    </row>
    <row r="345" spans="2:17" ht="21.75" customHeight="1">
      <c r="B345" s="224" t="s">
        <v>222</v>
      </c>
      <c r="C345" s="224"/>
      <c r="D345" s="125"/>
      <c r="E345" s="85"/>
      <c r="F345" s="86"/>
      <c r="G345" s="87" t="s">
        <v>223</v>
      </c>
      <c r="H345" s="126"/>
      <c r="O345" s="225" t="s">
        <v>280</v>
      </c>
      <c r="P345" s="226"/>
      <c r="Q345" s="89">
        <f>SUBTOTAL(9,Q350:Q361)</f>
        <v>0</v>
      </c>
    </row>
    <row r="346" spans="2:17" ht="21.75" customHeight="1" thickBot="1">
      <c r="B346" s="224" t="s">
        <v>224</v>
      </c>
      <c r="C346" s="224"/>
      <c r="D346" s="125"/>
      <c r="G346" s="91" t="s">
        <v>225</v>
      </c>
      <c r="H346" s="127"/>
      <c r="O346" s="227" t="s">
        <v>226</v>
      </c>
      <c r="P346" s="227"/>
      <c r="Q346" s="92">
        <f>SUBTOTAL(9,P350:P361)</f>
        <v>0</v>
      </c>
    </row>
    <row r="347" spans="2:17" ht="21.75" customHeight="1" thickTop="1" thickBot="1">
      <c r="B347" s="85"/>
      <c r="C347" s="85"/>
      <c r="D347" s="93"/>
      <c r="G347" s="91"/>
      <c r="H347" s="91"/>
      <c r="I347" s="91"/>
      <c r="J347" s="91"/>
      <c r="K347" s="91"/>
      <c r="O347" s="223" t="s">
        <v>281</v>
      </c>
      <c r="P347" s="223"/>
      <c r="Q347" s="94">
        <f>Q346-Q345</f>
        <v>0</v>
      </c>
    </row>
    <row r="348" spans="2:17" ht="8.25" customHeight="1" thickTop="1">
      <c r="B348" s="85"/>
      <c r="C348" s="85"/>
      <c r="D348" s="90"/>
      <c r="G348" s="91"/>
      <c r="H348" s="91"/>
      <c r="I348" s="91"/>
      <c r="J348" s="91"/>
      <c r="K348" s="91"/>
      <c r="M348" s="95"/>
      <c r="O348" s="118"/>
      <c r="P348" s="119"/>
      <c r="Q348" s="96"/>
    </row>
    <row r="349" spans="2:17" s="99" customFormat="1" ht="42" customHeight="1">
      <c r="B349" s="97" t="s">
        <v>227</v>
      </c>
      <c r="C349" s="116" t="s">
        <v>266</v>
      </c>
      <c r="D349" s="97" t="s">
        <v>228</v>
      </c>
      <c r="E349" s="98" t="s">
        <v>229</v>
      </c>
      <c r="F349" s="97" t="s">
        <v>230</v>
      </c>
      <c r="G349" s="114" t="s">
        <v>231</v>
      </c>
      <c r="H349" s="123" t="s">
        <v>282</v>
      </c>
      <c r="I349" s="114" t="s">
        <v>232</v>
      </c>
      <c r="J349" s="114" t="s">
        <v>233</v>
      </c>
      <c r="K349" s="114" t="s">
        <v>234</v>
      </c>
      <c r="L349" s="114" t="s">
        <v>235</v>
      </c>
      <c r="M349" s="98" t="s">
        <v>236</v>
      </c>
      <c r="N349" s="98" t="s">
        <v>237</v>
      </c>
      <c r="O349" s="120" t="s">
        <v>238</v>
      </c>
      <c r="P349" s="136" t="s">
        <v>239</v>
      </c>
      <c r="Q349" s="98" t="s">
        <v>240</v>
      </c>
    </row>
    <row r="350" spans="2:17" ht="22.5" customHeight="1">
      <c r="B350" s="100" t="s">
        <v>241</v>
      </c>
      <c r="C350" s="138"/>
      <c r="D350" s="138"/>
      <c r="E350" s="138"/>
      <c r="F350" s="128"/>
      <c r="G350" s="129"/>
      <c r="H350" s="129"/>
      <c r="I350" s="129"/>
      <c r="J350" s="129"/>
      <c r="K350" s="129"/>
      <c r="L350" s="129"/>
      <c r="M350" s="101">
        <f t="shared" ref="M350:M361" si="57">SUM(G350:L350)</f>
        <v>0</v>
      </c>
      <c r="N350" s="138"/>
      <c r="O350" s="102">
        <f>ROUNDDOWN(M350*N350,0)</f>
        <v>0</v>
      </c>
      <c r="P350" s="102" t="str">
        <f>IF(O350=0,"",VLOOKUP(C350&amp;D350&amp;E350,'(資料）基準単価表'!$I:$J,2,0))</f>
        <v/>
      </c>
      <c r="Q350" s="115">
        <f t="shared" ref="Q350:Q361" si="58">MIN(O350,P350)</f>
        <v>0</v>
      </c>
    </row>
    <row r="351" spans="2:17" ht="22.5" customHeight="1">
      <c r="B351" s="100" t="s">
        <v>242</v>
      </c>
      <c r="C351" s="138"/>
      <c r="D351" s="138"/>
      <c r="E351" s="138"/>
      <c r="F351" s="128"/>
      <c r="G351" s="129"/>
      <c r="H351" s="129"/>
      <c r="I351" s="129"/>
      <c r="J351" s="129"/>
      <c r="K351" s="129"/>
      <c r="L351" s="129"/>
      <c r="M351" s="101">
        <f t="shared" si="57"/>
        <v>0</v>
      </c>
      <c r="N351" s="138"/>
      <c r="O351" s="102">
        <f t="shared" ref="O351:O361" si="59">ROUNDDOWN(M351*N351,0)</f>
        <v>0</v>
      </c>
      <c r="P351" s="102" t="str">
        <f>IF(O351=0,"",VLOOKUP(C351&amp;D351&amp;E351,'(資料）基準単価表'!$I:$J,2,0))</f>
        <v/>
      </c>
      <c r="Q351" s="115">
        <f t="shared" si="58"/>
        <v>0</v>
      </c>
    </row>
    <row r="352" spans="2:17" ht="22.5" customHeight="1">
      <c r="B352" s="100" t="s">
        <v>243</v>
      </c>
      <c r="C352" s="138"/>
      <c r="D352" s="138"/>
      <c r="E352" s="138"/>
      <c r="F352" s="128"/>
      <c r="G352" s="129"/>
      <c r="H352" s="129"/>
      <c r="I352" s="129"/>
      <c r="J352" s="129"/>
      <c r="K352" s="129"/>
      <c r="L352" s="129"/>
      <c r="M352" s="101">
        <f t="shared" si="57"/>
        <v>0</v>
      </c>
      <c r="N352" s="138"/>
      <c r="O352" s="102">
        <f t="shared" si="59"/>
        <v>0</v>
      </c>
      <c r="P352" s="102" t="str">
        <f>IF(O352=0,"",VLOOKUP(C352&amp;D352&amp;E352,'(資料）基準単価表'!$I:$J,2,0))</f>
        <v/>
      </c>
      <c r="Q352" s="115">
        <f t="shared" si="58"/>
        <v>0</v>
      </c>
    </row>
    <row r="353" spans="2:17" ht="22.5" customHeight="1">
      <c r="B353" s="100" t="s">
        <v>244</v>
      </c>
      <c r="C353" s="138"/>
      <c r="D353" s="138"/>
      <c r="E353" s="138"/>
      <c r="F353" s="128"/>
      <c r="G353" s="129"/>
      <c r="H353" s="129"/>
      <c r="I353" s="129"/>
      <c r="J353" s="129"/>
      <c r="K353" s="129"/>
      <c r="L353" s="129"/>
      <c r="M353" s="101">
        <f t="shared" si="57"/>
        <v>0</v>
      </c>
      <c r="N353" s="138"/>
      <c r="O353" s="102">
        <f t="shared" si="59"/>
        <v>0</v>
      </c>
      <c r="P353" s="102" t="str">
        <f>IF(O353=0,"",VLOOKUP(C353&amp;D353&amp;E353,'(資料）基準単価表'!$I:$J,2,0))</f>
        <v/>
      </c>
      <c r="Q353" s="115">
        <f t="shared" si="58"/>
        <v>0</v>
      </c>
    </row>
    <row r="354" spans="2:17" ht="22.5" customHeight="1">
      <c r="B354" s="100" t="s">
        <v>245</v>
      </c>
      <c r="C354" s="138"/>
      <c r="D354" s="138"/>
      <c r="E354" s="138"/>
      <c r="F354" s="128"/>
      <c r="G354" s="129"/>
      <c r="H354" s="129"/>
      <c r="I354" s="129"/>
      <c r="J354" s="129"/>
      <c r="K354" s="129"/>
      <c r="L354" s="129"/>
      <c r="M354" s="101">
        <f t="shared" si="57"/>
        <v>0</v>
      </c>
      <c r="N354" s="138"/>
      <c r="O354" s="102">
        <f t="shared" si="59"/>
        <v>0</v>
      </c>
      <c r="P354" s="102" t="str">
        <f>IF(O354=0,"",VLOOKUP(C354&amp;D354&amp;E354,'(資料）基準単価表'!$I:$J,2,0))</f>
        <v/>
      </c>
      <c r="Q354" s="115">
        <f t="shared" si="58"/>
        <v>0</v>
      </c>
    </row>
    <row r="355" spans="2:17" ht="22.5" customHeight="1">
      <c r="B355" s="100" t="s">
        <v>246</v>
      </c>
      <c r="C355" s="138"/>
      <c r="D355" s="138"/>
      <c r="E355" s="138"/>
      <c r="F355" s="128"/>
      <c r="G355" s="129"/>
      <c r="H355" s="129"/>
      <c r="I355" s="129"/>
      <c r="J355" s="129"/>
      <c r="K355" s="129"/>
      <c r="L355" s="129"/>
      <c r="M355" s="101">
        <f t="shared" si="57"/>
        <v>0</v>
      </c>
      <c r="N355" s="138"/>
      <c r="O355" s="102">
        <f t="shared" si="59"/>
        <v>0</v>
      </c>
      <c r="P355" s="102" t="str">
        <f>IF(O355=0,"",VLOOKUP(C355&amp;D355&amp;E355,'(資料）基準単価表'!$I:$J,2,0))</f>
        <v/>
      </c>
      <c r="Q355" s="115">
        <f t="shared" si="58"/>
        <v>0</v>
      </c>
    </row>
    <row r="356" spans="2:17" ht="22.5" customHeight="1">
      <c r="B356" s="100" t="s">
        <v>247</v>
      </c>
      <c r="C356" s="138"/>
      <c r="D356" s="138"/>
      <c r="E356" s="138"/>
      <c r="F356" s="128"/>
      <c r="G356" s="129"/>
      <c r="H356" s="129"/>
      <c r="I356" s="129"/>
      <c r="J356" s="129"/>
      <c r="K356" s="129"/>
      <c r="L356" s="129"/>
      <c r="M356" s="101">
        <f t="shared" si="57"/>
        <v>0</v>
      </c>
      <c r="N356" s="138"/>
      <c r="O356" s="102">
        <f t="shared" si="59"/>
        <v>0</v>
      </c>
      <c r="P356" s="102" t="str">
        <f>IF(O356=0,"",VLOOKUP(C356&amp;D356&amp;E356,'(資料）基準単価表'!$I:$J,2,0))</f>
        <v/>
      </c>
      <c r="Q356" s="115">
        <f t="shared" si="58"/>
        <v>0</v>
      </c>
    </row>
    <row r="357" spans="2:17" ht="22.5" customHeight="1">
      <c r="B357" s="100" t="s">
        <v>248</v>
      </c>
      <c r="C357" s="138"/>
      <c r="D357" s="138"/>
      <c r="E357" s="138"/>
      <c r="F357" s="128"/>
      <c r="G357" s="129"/>
      <c r="H357" s="129"/>
      <c r="I357" s="129"/>
      <c r="J357" s="129"/>
      <c r="K357" s="129"/>
      <c r="L357" s="129"/>
      <c r="M357" s="101">
        <f t="shared" si="57"/>
        <v>0</v>
      </c>
      <c r="N357" s="138"/>
      <c r="O357" s="102">
        <f t="shared" si="59"/>
        <v>0</v>
      </c>
      <c r="P357" s="102" t="str">
        <f>IF(O357=0,"",VLOOKUP(C357&amp;D357&amp;E357,'(資料）基準単価表'!$I:$J,2,0))</f>
        <v/>
      </c>
      <c r="Q357" s="115">
        <f t="shared" si="58"/>
        <v>0</v>
      </c>
    </row>
    <row r="358" spans="2:17" ht="22.5" customHeight="1">
      <c r="B358" s="100" t="s">
        <v>249</v>
      </c>
      <c r="C358" s="138"/>
      <c r="D358" s="138"/>
      <c r="E358" s="138"/>
      <c r="F358" s="128"/>
      <c r="G358" s="129"/>
      <c r="H358" s="129"/>
      <c r="I358" s="129"/>
      <c r="J358" s="129"/>
      <c r="K358" s="129"/>
      <c r="L358" s="129"/>
      <c r="M358" s="101">
        <f t="shared" si="57"/>
        <v>0</v>
      </c>
      <c r="N358" s="138"/>
      <c r="O358" s="102">
        <f t="shared" si="59"/>
        <v>0</v>
      </c>
      <c r="P358" s="102" t="str">
        <f>IF(O358=0,"",VLOOKUP(C358&amp;D358&amp;E358,'(資料）基準単価表'!$I:$J,2,0))</f>
        <v/>
      </c>
      <c r="Q358" s="115">
        <f t="shared" si="58"/>
        <v>0</v>
      </c>
    </row>
    <row r="359" spans="2:17" ht="22.5" customHeight="1">
      <c r="B359" s="100" t="s">
        <v>250</v>
      </c>
      <c r="C359" s="138"/>
      <c r="D359" s="138"/>
      <c r="E359" s="138"/>
      <c r="F359" s="128"/>
      <c r="G359" s="129"/>
      <c r="H359" s="129"/>
      <c r="I359" s="129"/>
      <c r="J359" s="129"/>
      <c r="K359" s="129"/>
      <c r="L359" s="129"/>
      <c r="M359" s="101">
        <f t="shared" si="57"/>
        <v>0</v>
      </c>
      <c r="N359" s="138"/>
      <c r="O359" s="102">
        <f t="shared" si="59"/>
        <v>0</v>
      </c>
      <c r="P359" s="102" t="str">
        <f>IF(O359=0,"",VLOOKUP(C359&amp;D359&amp;E359,'(資料）基準単価表'!$I:$J,2,0))</f>
        <v/>
      </c>
      <c r="Q359" s="115">
        <f t="shared" si="58"/>
        <v>0</v>
      </c>
    </row>
    <row r="360" spans="2:17" ht="22.5" customHeight="1">
      <c r="B360" s="100" t="s">
        <v>251</v>
      </c>
      <c r="C360" s="138"/>
      <c r="D360" s="138"/>
      <c r="E360" s="138"/>
      <c r="F360" s="128"/>
      <c r="G360" s="129"/>
      <c r="H360" s="129"/>
      <c r="I360" s="129"/>
      <c r="J360" s="129"/>
      <c r="K360" s="129"/>
      <c r="L360" s="129"/>
      <c r="M360" s="101">
        <f t="shared" si="57"/>
        <v>0</v>
      </c>
      <c r="N360" s="138"/>
      <c r="O360" s="102">
        <f t="shared" si="59"/>
        <v>0</v>
      </c>
      <c r="P360" s="102" t="str">
        <f>IF(O360=0,"",VLOOKUP(C360&amp;D360&amp;E360,'(資料）基準単価表'!$I:$J,2,0))</f>
        <v/>
      </c>
      <c r="Q360" s="115">
        <f t="shared" si="58"/>
        <v>0</v>
      </c>
    </row>
    <row r="361" spans="2:17" ht="22.5" customHeight="1">
      <c r="B361" s="100" t="s">
        <v>252</v>
      </c>
      <c r="C361" s="138"/>
      <c r="D361" s="138"/>
      <c r="E361" s="138"/>
      <c r="F361" s="128"/>
      <c r="G361" s="129"/>
      <c r="H361" s="129"/>
      <c r="I361" s="129"/>
      <c r="J361" s="129"/>
      <c r="K361" s="129"/>
      <c r="L361" s="129"/>
      <c r="M361" s="101">
        <f t="shared" si="57"/>
        <v>0</v>
      </c>
      <c r="N361" s="138"/>
      <c r="O361" s="102">
        <f t="shared" si="59"/>
        <v>0</v>
      </c>
      <c r="P361" s="102" t="str">
        <f>IF(O361=0,"",VLOOKUP(C361&amp;D361&amp;E361,'(資料）基準単価表'!$I:$J,2,0))</f>
        <v/>
      </c>
      <c r="Q361" s="115">
        <f t="shared" si="58"/>
        <v>0</v>
      </c>
    </row>
    <row r="363" spans="2:17" ht="21.75" customHeight="1">
      <c r="B363" s="224" t="s">
        <v>222</v>
      </c>
      <c r="C363" s="224"/>
      <c r="D363" s="125"/>
      <c r="E363" s="85"/>
      <c r="F363" s="86"/>
      <c r="G363" s="87" t="s">
        <v>223</v>
      </c>
      <c r="H363" s="126"/>
      <c r="O363" s="225" t="s">
        <v>280</v>
      </c>
      <c r="P363" s="226"/>
      <c r="Q363" s="89">
        <f>SUBTOTAL(9,Q368:Q379)</f>
        <v>0</v>
      </c>
    </row>
    <row r="364" spans="2:17" ht="21.75" customHeight="1" thickBot="1">
      <c r="B364" s="224" t="s">
        <v>224</v>
      </c>
      <c r="C364" s="224"/>
      <c r="D364" s="125"/>
      <c r="G364" s="91" t="s">
        <v>225</v>
      </c>
      <c r="H364" s="127"/>
      <c r="O364" s="227" t="s">
        <v>226</v>
      </c>
      <c r="P364" s="227"/>
      <c r="Q364" s="92">
        <f>SUBTOTAL(9,P368:P379)</f>
        <v>0</v>
      </c>
    </row>
    <row r="365" spans="2:17" ht="21.75" customHeight="1" thickTop="1" thickBot="1">
      <c r="B365" s="85"/>
      <c r="C365" s="85"/>
      <c r="D365" s="93"/>
      <c r="G365" s="91"/>
      <c r="H365" s="91"/>
      <c r="I365" s="91"/>
      <c r="J365" s="91"/>
      <c r="K365" s="91"/>
      <c r="O365" s="223" t="s">
        <v>281</v>
      </c>
      <c r="P365" s="223"/>
      <c r="Q365" s="94">
        <f>Q364-Q363</f>
        <v>0</v>
      </c>
    </row>
    <row r="366" spans="2:17" ht="8.25" customHeight="1" thickTop="1">
      <c r="B366" s="85"/>
      <c r="C366" s="85"/>
      <c r="D366" s="90"/>
      <c r="G366" s="91"/>
      <c r="H366" s="91"/>
      <c r="I366" s="91"/>
      <c r="J366" s="91"/>
      <c r="K366" s="91"/>
      <c r="M366" s="95"/>
      <c r="O366" s="118"/>
      <c r="P366" s="119"/>
      <c r="Q366" s="96"/>
    </row>
    <row r="367" spans="2:17" s="99" customFormat="1" ht="42" customHeight="1">
      <c r="B367" s="97" t="s">
        <v>227</v>
      </c>
      <c r="C367" s="116" t="s">
        <v>266</v>
      </c>
      <c r="D367" s="97" t="s">
        <v>228</v>
      </c>
      <c r="E367" s="98" t="s">
        <v>229</v>
      </c>
      <c r="F367" s="97" t="s">
        <v>230</v>
      </c>
      <c r="G367" s="114" t="s">
        <v>231</v>
      </c>
      <c r="H367" s="123" t="s">
        <v>282</v>
      </c>
      <c r="I367" s="114" t="s">
        <v>232</v>
      </c>
      <c r="J367" s="114" t="s">
        <v>233</v>
      </c>
      <c r="K367" s="114" t="s">
        <v>234</v>
      </c>
      <c r="L367" s="114" t="s">
        <v>235</v>
      </c>
      <c r="M367" s="98" t="s">
        <v>236</v>
      </c>
      <c r="N367" s="98" t="s">
        <v>237</v>
      </c>
      <c r="O367" s="120" t="s">
        <v>238</v>
      </c>
      <c r="P367" s="136" t="s">
        <v>239</v>
      </c>
      <c r="Q367" s="98" t="s">
        <v>240</v>
      </c>
    </row>
    <row r="368" spans="2:17" ht="22.5" customHeight="1">
      <c r="B368" s="100" t="s">
        <v>241</v>
      </c>
      <c r="C368" s="138"/>
      <c r="D368" s="138"/>
      <c r="E368" s="138"/>
      <c r="F368" s="128"/>
      <c r="G368" s="129"/>
      <c r="H368" s="129"/>
      <c r="I368" s="129"/>
      <c r="J368" s="129"/>
      <c r="K368" s="129"/>
      <c r="L368" s="129"/>
      <c r="M368" s="101">
        <f t="shared" ref="M368:M379" si="60">SUM(G368:L368)</f>
        <v>0</v>
      </c>
      <c r="N368" s="138"/>
      <c r="O368" s="102">
        <f>ROUNDDOWN(M368*N368,0)</f>
        <v>0</v>
      </c>
      <c r="P368" s="102" t="str">
        <f>IF(O368=0,"",VLOOKUP(C368&amp;D368&amp;E368,'(資料）基準単価表'!$I:$J,2,0))</f>
        <v/>
      </c>
      <c r="Q368" s="115">
        <f t="shared" ref="Q368:Q379" si="61">MIN(O368,P368)</f>
        <v>0</v>
      </c>
    </row>
    <row r="369" spans="2:17" ht="22.5" customHeight="1">
      <c r="B369" s="100" t="s">
        <v>242</v>
      </c>
      <c r="C369" s="138"/>
      <c r="D369" s="138"/>
      <c r="E369" s="138"/>
      <c r="F369" s="128"/>
      <c r="G369" s="129"/>
      <c r="H369" s="129"/>
      <c r="I369" s="129"/>
      <c r="J369" s="129"/>
      <c r="K369" s="129"/>
      <c r="L369" s="129"/>
      <c r="M369" s="101">
        <f t="shared" si="60"/>
        <v>0</v>
      </c>
      <c r="N369" s="138"/>
      <c r="O369" s="102">
        <f t="shared" ref="O369:O379" si="62">ROUNDDOWN(M369*N369,0)</f>
        <v>0</v>
      </c>
      <c r="P369" s="102" t="str">
        <f>IF(O369=0,"",VLOOKUP(C369&amp;D369&amp;E369,'(資料）基準単価表'!$I:$J,2,0))</f>
        <v/>
      </c>
      <c r="Q369" s="115">
        <f t="shared" si="61"/>
        <v>0</v>
      </c>
    </row>
    <row r="370" spans="2:17" ht="22.5" customHeight="1">
      <c r="B370" s="100" t="s">
        <v>243</v>
      </c>
      <c r="C370" s="138"/>
      <c r="D370" s="138"/>
      <c r="E370" s="138"/>
      <c r="F370" s="128"/>
      <c r="G370" s="129"/>
      <c r="H370" s="129"/>
      <c r="I370" s="129"/>
      <c r="J370" s="129"/>
      <c r="K370" s="129"/>
      <c r="L370" s="129"/>
      <c r="M370" s="101">
        <f t="shared" si="60"/>
        <v>0</v>
      </c>
      <c r="N370" s="138"/>
      <c r="O370" s="102">
        <f t="shared" si="62"/>
        <v>0</v>
      </c>
      <c r="P370" s="102" t="str">
        <f>IF(O370=0,"",VLOOKUP(C370&amp;D370&amp;E370,'(資料）基準単価表'!$I:$J,2,0))</f>
        <v/>
      </c>
      <c r="Q370" s="115">
        <f t="shared" si="61"/>
        <v>0</v>
      </c>
    </row>
    <row r="371" spans="2:17" ht="22.5" customHeight="1">
      <c r="B371" s="100" t="s">
        <v>244</v>
      </c>
      <c r="C371" s="138"/>
      <c r="D371" s="138"/>
      <c r="E371" s="138"/>
      <c r="F371" s="128"/>
      <c r="G371" s="129"/>
      <c r="H371" s="129"/>
      <c r="I371" s="129"/>
      <c r="J371" s="129"/>
      <c r="K371" s="129"/>
      <c r="L371" s="129"/>
      <c r="M371" s="101">
        <f t="shared" si="60"/>
        <v>0</v>
      </c>
      <c r="N371" s="138"/>
      <c r="O371" s="102">
        <f t="shared" si="62"/>
        <v>0</v>
      </c>
      <c r="P371" s="102" t="str">
        <f>IF(O371=0,"",VLOOKUP(C371&amp;D371&amp;E371,'(資料）基準単価表'!$I:$J,2,0))</f>
        <v/>
      </c>
      <c r="Q371" s="115">
        <f t="shared" si="61"/>
        <v>0</v>
      </c>
    </row>
    <row r="372" spans="2:17" ht="22.5" customHeight="1">
      <c r="B372" s="100" t="s">
        <v>245</v>
      </c>
      <c r="C372" s="138"/>
      <c r="D372" s="138"/>
      <c r="E372" s="138"/>
      <c r="F372" s="128"/>
      <c r="G372" s="129"/>
      <c r="H372" s="129"/>
      <c r="I372" s="129"/>
      <c r="J372" s="129"/>
      <c r="K372" s="129"/>
      <c r="L372" s="129"/>
      <c r="M372" s="101">
        <f t="shared" si="60"/>
        <v>0</v>
      </c>
      <c r="N372" s="138"/>
      <c r="O372" s="102">
        <f t="shared" si="62"/>
        <v>0</v>
      </c>
      <c r="P372" s="102" t="str">
        <f>IF(O372=0,"",VLOOKUP(C372&amp;D372&amp;E372,'(資料）基準単価表'!$I:$J,2,0))</f>
        <v/>
      </c>
      <c r="Q372" s="115">
        <f t="shared" si="61"/>
        <v>0</v>
      </c>
    </row>
    <row r="373" spans="2:17" ht="22.5" customHeight="1">
      <c r="B373" s="100" t="s">
        <v>246</v>
      </c>
      <c r="C373" s="138"/>
      <c r="D373" s="138"/>
      <c r="E373" s="138"/>
      <c r="F373" s="128"/>
      <c r="G373" s="129"/>
      <c r="H373" s="129"/>
      <c r="I373" s="129"/>
      <c r="J373" s="129"/>
      <c r="K373" s="129"/>
      <c r="L373" s="129"/>
      <c r="M373" s="101">
        <f t="shared" si="60"/>
        <v>0</v>
      </c>
      <c r="N373" s="138"/>
      <c r="O373" s="102">
        <f t="shared" si="62"/>
        <v>0</v>
      </c>
      <c r="P373" s="102" t="str">
        <f>IF(O373=0,"",VLOOKUP(C373&amp;D373&amp;E373,'(資料）基準単価表'!$I:$J,2,0))</f>
        <v/>
      </c>
      <c r="Q373" s="115">
        <f t="shared" si="61"/>
        <v>0</v>
      </c>
    </row>
    <row r="374" spans="2:17" ht="22.5" customHeight="1">
      <c r="B374" s="100" t="s">
        <v>247</v>
      </c>
      <c r="C374" s="138"/>
      <c r="D374" s="138"/>
      <c r="E374" s="138"/>
      <c r="F374" s="128"/>
      <c r="G374" s="129"/>
      <c r="H374" s="129"/>
      <c r="I374" s="129"/>
      <c r="J374" s="129"/>
      <c r="K374" s="129"/>
      <c r="L374" s="129"/>
      <c r="M374" s="101">
        <f t="shared" si="60"/>
        <v>0</v>
      </c>
      <c r="N374" s="138"/>
      <c r="O374" s="102">
        <f t="shared" si="62"/>
        <v>0</v>
      </c>
      <c r="P374" s="102" t="str">
        <f>IF(O374=0,"",VLOOKUP(C374&amp;D374&amp;E374,'(資料）基準単価表'!$I:$J,2,0))</f>
        <v/>
      </c>
      <c r="Q374" s="115">
        <f t="shared" si="61"/>
        <v>0</v>
      </c>
    </row>
    <row r="375" spans="2:17" ht="22.5" customHeight="1">
      <c r="B375" s="100" t="s">
        <v>248</v>
      </c>
      <c r="C375" s="138"/>
      <c r="D375" s="138"/>
      <c r="E375" s="138"/>
      <c r="F375" s="128"/>
      <c r="G375" s="129"/>
      <c r="H375" s="129"/>
      <c r="I375" s="129"/>
      <c r="J375" s="129"/>
      <c r="K375" s="129"/>
      <c r="L375" s="129"/>
      <c r="M375" s="101">
        <f t="shared" si="60"/>
        <v>0</v>
      </c>
      <c r="N375" s="138"/>
      <c r="O375" s="102">
        <f t="shared" si="62"/>
        <v>0</v>
      </c>
      <c r="P375" s="102" t="str">
        <f>IF(O375=0,"",VLOOKUP(C375&amp;D375&amp;E375,'(資料）基準単価表'!$I:$J,2,0))</f>
        <v/>
      </c>
      <c r="Q375" s="115">
        <f t="shared" si="61"/>
        <v>0</v>
      </c>
    </row>
    <row r="376" spans="2:17" ht="22.5" customHeight="1">
      <c r="B376" s="100" t="s">
        <v>249</v>
      </c>
      <c r="C376" s="138"/>
      <c r="D376" s="138"/>
      <c r="E376" s="138"/>
      <c r="F376" s="128"/>
      <c r="G376" s="129"/>
      <c r="H376" s="129"/>
      <c r="I376" s="129"/>
      <c r="J376" s="129"/>
      <c r="K376" s="129"/>
      <c r="L376" s="129"/>
      <c r="M376" s="101">
        <f t="shared" si="60"/>
        <v>0</v>
      </c>
      <c r="N376" s="138"/>
      <c r="O376" s="102">
        <f t="shared" si="62"/>
        <v>0</v>
      </c>
      <c r="P376" s="102" t="str">
        <f>IF(O376=0,"",VLOOKUP(C376&amp;D376&amp;E376,'(資料）基準単価表'!$I:$J,2,0))</f>
        <v/>
      </c>
      <c r="Q376" s="115">
        <f t="shared" si="61"/>
        <v>0</v>
      </c>
    </row>
    <row r="377" spans="2:17" ht="22.5" customHeight="1">
      <c r="B377" s="100" t="s">
        <v>250</v>
      </c>
      <c r="C377" s="138"/>
      <c r="D377" s="138"/>
      <c r="E377" s="138"/>
      <c r="F377" s="128"/>
      <c r="G377" s="129"/>
      <c r="H377" s="129"/>
      <c r="I377" s="129"/>
      <c r="J377" s="129"/>
      <c r="K377" s="129"/>
      <c r="L377" s="129"/>
      <c r="M377" s="101">
        <f t="shared" si="60"/>
        <v>0</v>
      </c>
      <c r="N377" s="138"/>
      <c r="O377" s="102">
        <f t="shared" si="62"/>
        <v>0</v>
      </c>
      <c r="P377" s="102" t="str">
        <f>IF(O377=0,"",VLOOKUP(C377&amp;D377&amp;E377,'(資料）基準単価表'!$I:$J,2,0))</f>
        <v/>
      </c>
      <c r="Q377" s="115">
        <f t="shared" si="61"/>
        <v>0</v>
      </c>
    </row>
    <row r="378" spans="2:17" ht="22.5" customHeight="1">
      <c r="B378" s="100" t="s">
        <v>251</v>
      </c>
      <c r="C378" s="138"/>
      <c r="D378" s="138"/>
      <c r="E378" s="138"/>
      <c r="F378" s="128"/>
      <c r="G378" s="129"/>
      <c r="H378" s="129"/>
      <c r="I378" s="129"/>
      <c r="J378" s="129"/>
      <c r="K378" s="129"/>
      <c r="L378" s="129"/>
      <c r="M378" s="101">
        <f t="shared" si="60"/>
        <v>0</v>
      </c>
      <c r="N378" s="138"/>
      <c r="O378" s="102">
        <f t="shared" si="62"/>
        <v>0</v>
      </c>
      <c r="P378" s="102" t="str">
        <f>IF(O378=0,"",VLOOKUP(C378&amp;D378&amp;E378,'(資料）基準単価表'!$I:$J,2,0))</f>
        <v/>
      </c>
      <c r="Q378" s="115">
        <f t="shared" si="61"/>
        <v>0</v>
      </c>
    </row>
    <row r="379" spans="2:17" ht="22.5" customHeight="1">
      <c r="B379" s="100" t="s">
        <v>252</v>
      </c>
      <c r="C379" s="138"/>
      <c r="D379" s="138"/>
      <c r="E379" s="138"/>
      <c r="F379" s="128"/>
      <c r="G379" s="129"/>
      <c r="H379" s="129"/>
      <c r="I379" s="129"/>
      <c r="J379" s="129"/>
      <c r="K379" s="129"/>
      <c r="L379" s="129"/>
      <c r="M379" s="101">
        <f t="shared" si="60"/>
        <v>0</v>
      </c>
      <c r="N379" s="138"/>
      <c r="O379" s="102">
        <f t="shared" si="62"/>
        <v>0</v>
      </c>
      <c r="P379" s="102" t="str">
        <f>IF(O379=0,"",VLOOKUP(C379&amp;D379&amp;E379,'(資料）基準単価表'!$I:$J,2,0))</f>
        <v/>
      </c>
      <c r="Q379" s="115">
        <f t="shared" si="61"/>
        <v>0</v>
      </c>
    </row>
    <row r="382" spans="2:17" ht="21.75" customHeight="1">
      <c r="B382" s="224" t="s">
        <v>222</v>
      </c>
      <c r="C382" s="224"/>
      <c r="D382" s="125"/>
      <c r="E382" s="85"/>
      <c r="F382" s="86"/>
      <c r="G382" s="87" t="s">
        <v>223</v>
      </c>
      <c r="H382" s="126"/>
      <c r="O382" s="225" t="s">
        <v>280</v>
      </c>
      <c r="P382" s="226"/>
      <c r="Q382" s="89">
        <f>SUBTOTAL(9,Q387:Q398)</f>
        <v>0</v>
      </c>
    </row>
    <row r="383" spans="2:17" ht="21.75" customHeight="1" thickBot="1">
      <c r="B383" s="224" t="s">
        <v>224</v>
      </c>
      <c r="C383" s="224"/>
      <c r="D383" s="125"/>
      <c r="G383" s="91" t="s">
        <v>225</v>
      </c>
      <c r="H383" s="127"/>
      <c r="O383" s="227" t="s">
        <v>226</v>
      </c>
      <c r="P383" s="227"/>
      <c r="Q383" s="92">
        <f>SUBTOTAL(9,P387:P398)</f>
        <v>0</v>
      </c>
    </row>
    <row r="384" spans="2:17" ht="21.75" customHeight="1" thickTop="1" thickBot="1">
      <c r="B384" s="85"/>
      <c r="C384" s="85"/>
      <c r="D384" s="93"/>
      <c r="G384" s="91"/>
      <c r="H384" s="91"/>
      <c r="I384" s="91"/>
      <c r="J384" s="91"/>
      <c r="K384" s="91"/>
      <c r="O384" s="223" t="s">
        <v>281</v>
      </c>
      <c r="P384" s="223"/>
      <c r="Q384" s="94">
        <f>Q383-Q382</f>
        <v>0</v>
      </c>
    </row>
    <row r="385" spans="2:17" ht="8.25" customHeight="1" thickTop="1">
      <c r="B385" s="85"/>
      <c r="C385" s="85"/>
      <c r="D385" s="90"/>
      <c r="G385" s="91"/>
      <c r="H385" s="91"/>
      <c r="I385" s="91"/>
      <c r="J385" s="91"/>
      <c r="K385" s="91"/>
      <c r="M385" s="95"/>
      <c r="O385" s="118"/>
      <c r="P385" s="119"/>
      <c r="Q385" s="96"/>
    </row>
    <row r="386" spans="2:17" s="99" customFormat="1" ht="42" customHeight="1">
      <c r="B386" s="97" t="s">
        <v>227</v>
      </c>
      <c r="C386" s="116" t="s">
        <v>266</v>
      </c>
      <c r="D386" s="97" t="s">
        <v>228</v>
      </c>
      <c r="E386" s="98" t="s">
        <v>229</v>
      </c>
      <c r="F386" s="97" t="s">
        <v>230</v>
      </c>
      <c r="G386" s="114" t="s">
        <v>231</v>
      </c>
      <c r="H386" s="123" t="s">
        <v>282</v>
      </c>
      <c r="I386" s="114" t="s">
        <v>232</v>
      </c>
      <c r="J386" s="114" t="s">
        <v>233</v>
      </c>
      <c r="K386" s="114" t="s">
        <v>234</v>
      </c>
      <c r="L386" s="114" t="s">
        <v>235</v>
      </c>
      <c r="M386" s="98" t="s">
        <v>236</v>
      </c>
      <c r="N386" s="98" t="s">
        <v>237</v>
      </c>
      <c r="O386" s="120" t="s">
        <v>238</v>
      </c>
      <c r="P386" s="136" t="s">
        <v>239</v>
      </c>
      <c r="Q386" s="98" t="s">
        <v>240</v>
      </c>
    </row>
    <row r="387" spans="2:17" ht="22.5" customHeight="1">
      <c r="B387" s="100" t="s">
        <v>241</v>
      </c>
      <c r="C387" s="138"/>
      <c r="D387" s="138"/>
      <c r="E387" s="138"/>
      <c r="F387" s="128"/>
      <c r="G387" s="129"/>
      <c r="H387" s="129"/>
      <c r="I387" s="129"/>
      <c r="J387" s="129"/>
      <c r="K387" s="129"/>
      <c r="L387" s="129"/>
      <c r="M387" s="101">
        <f t="shared" ref="M387:M398" si="63">SUM(G387:L387)</f>
        <v>0</v>
      </c>
      <c r="N387" s="138"/>
      <c r="O387" s="102">
        <f>ROUNDDOWN(M387*N387,0)</f>
        <v>0</v>
      </c>
      <c r="P387" s="102" t="str">
        <f>IF(O387=0,"",VLOOKUP(C387&amp;D387&amp;E387,'(資料）基準単価表'!$I:$J,2,0))</f>
        <v/>
      </c>
      <c r="Q387" s="115">
        <f t="shared" ref="Q387:Q398" si="64">MIN(O387,P387)</f>
        <v>0</v>
      </c>
    </row>
    <row r="388" spans="2:17" ht="22.5" customHeight="1">
      <c r="B388" s="100" t="s">
        <v>242</v>
      </c>
      <c r="C388" s="138"/>
      <c r="D388" s="138"/>
      <c r="E388" s="138"/>
      <c r="F388" s="128"/>
      <c r="G388" s="129"/>
      <c r="H388" s="129"/>
      <c r="I388" s="129"/>
      <c r="J388" s="129"/>
      <c r="K388" s="129"/>
      <c r="L388" s="129"/>
      <c r="M388" s="101">
        <f t="shared" si="63"/>
        <v>0</v>
      </c>
      <c r="N388" s="138"/>
      <c r="O388" s="102">
        <f t="shared" ref="O388:O398" si="65">ROUNDDOWN(M388*N388,0)</f>
        <v>0</v>
      </c>
      <c r="P388" s="102" t="str">
        <f>IF(O388=0,"",VLOOKUP(C388&amp;D388&amp;E388,'(資料）基準単価表'!$I:$J,2,0))</f>
        <v/>
      </c>
      <c r="Q388" s="115">
        <f t="shared" si="64"/>
        <v>0</v>
      </c>
    </row>
    <row r="389" spans="2:17" ht="22.5" customHeight="1">
      <c r="B389" s="100" t="s">
        <v>243</v>
      </c>
      <c r="C389" s="138"/>
      <c r="D389" s="138"/>
      <c r="E389" s="138"/>
      <c r="F389" s="128"/>
      <c r="G389" s="129"/>
      <c r="H389" s="129"/>
      <c r="I389" s="129"/>
      <c r="J389" s="129"/>
      <c r="K389" s="129"/>
      <c r="L389" s="129"/>
      <c r="M389" s="101">
        <f t="shared" si="63"/>
        <v>0</v>
      </c>
      <c r="N389" s="138"/>
      <c r="O389" s="102">
        <f t="shared" si="65"/>
        <v>0</v>
      </c>
      <c r="P389" s="102" t="str">
        <f>IF(O389=0,"",VLOOKUP(C389&amp;D389&amp;E389,'(資料）基準単価表'!$I:$J,2,0))</f>
        <v/>
      </c>
      <c r="Q389" s="115">
        <f t="shared" si="64"/>
        <v>0</v>
      </c>
    </row>
    <row r="390" spans="2:17" ht="22.5" customHeight="1">
      <c r="B390" s="100" t="s">
        <v>244</v>
      </c>
      <c r="C390" s="138"/>
      <c r="D390" s="138"/>
      <c r="E390" s="138"/>
      <c r="F390" s="128"/>
      <c r="G390" s="129"/>
      <c r="H390" s="129"/>
      <c r="I390" s="129"/>
      <c r="J390" s="129"/>
      <c r="K390" s="129"/>
      <c r="L390" s="129"/>
      <c r="M390" s="101">
        <f t="shared" si="63"/>
        <v>0</v>
      </c>
      <c r="N390" s="138"/>
      <c r="O390" s="102">
        <f t="shared" si="65"/>
        <v>0</v>
      </c>
      <c r="P390" s="102" t="str">
        <f>IF(O390=0,"",VLOOKUP(C390&amp;D390&amp;E390,'(資料）基準単価表'!$I:$J,2,0))</f>
        <v/>
      </c>
      <c r="Q390" s="115">
        <f t="shared" si="64"/>
        <v>0</v>
      </c>
    </row>
    <row r="391" spans="2:17" ht="22.5" customHeight="1">
      <c r="B391" s="100" t="s">
        <v>245</v>
      </c>
      <c r="C391" s="138"/>
      <c r="D391" s="138"/>
      <c r="E391" s="138"/>
      <c r="F391" s="128"/>
      <c r="G391" s="129"/>
      <c r="H391" s="129"/>
      <c r="I391" s="129"/>
      <c r="J391" s="129"/>
      <c r="K391" s="129"/>
      <c r="L391" s="129"/>
      <c r="M391" s="101">
        <f t="shared" si="63"/>
        <v>0</v>
      </c>
      <c r="N391" s="138"/>
      <c r="O391" s="102">
        <f t="shared" si="65"/>
        <v>0</v>
      </c>
      <c r="P391" s="102" t="str">
        <f>IF(O391=0,"",VLOOKUP(C391&amp;D391&amp;E391,'(資料）基準単価表'!$I:$J,2,0))</f>
        <v/>
      </c>
      <c r="Q391" s="115">
        <f t="shared" si="64"/>
        <v>0</v>
      </c>
    </row>
    <row r="392" spans="2:17" ht="22.5" customHeight="1">
      <c r="B392" s="100" t="s">
        <v>246</v>
      </c>
      <c r="C392" s="138"/>
      <c r="D392" s="138"/>
      <c r="E392" s="138"/>
      <c r="F392" s="128"/>
      <c r="G392" s="129"/>
      <c r="H392" s="129"/>
      <c r="I392" s="129"/>
      <c r="J392" s="129"/>
      <c r="K392" s="129"/>
      <c r="L392" s="129"/>
      <c r="M392" s="101">
        <f t="shared" si="63"/>
        <v>0</v>
      </c>
      <c r="N392" s="138"/>
      <c r="O392" s="102">
        <f t="shared" si="65"/>
        <v>0</v>
      </c>
      <c r="P392" s="102" t="str">
        <f>IF(O392=0,"",VLOOKUP(C392&amp;D392&amp;E392,'(資料）基準単価表'!$I:$J,2,0))</f>
        <v/>
      </c>
      <c r="Q392" s="115">
        <f t="shared" si="64"/>
        <v>0</v>
      </c>
    </row>
    <row r="393" spans="2:17" ht="22.5" customHeight="1">
      <c r="B393" s="100" t="s">
        <v>247</v>
      </c>
      <c r="C393" s="138"/>
      <c r="D393" s="138"/>
      <c r="E393" s="138"/>
      <c r="F393" s="128"/>
      <c r="G393" s="129"/>
      <c r="H393" s="129"/>
      <c r="I393" s="129"/>
      <c r="J393" s="129"/>
      <c r="K393" s="129"/>
      <c r="L393" s="129"/>
      <c r="M393" s="101">
        <f t="shared" si="63"/>
        <v>0</v>
      </c>
      <c r="N393" s="138"/>
      <c r="O393" s="102">
        <f t="shared" si="65"/>
        <v>0</v>
      </c>
      <c r="P393" s="102" t="str">
        <f>IF(O393=0,"",VLOOKUP(C393&amp;D393&amp;E393,'(資料）基準単価表'!$I:$J,2,0))</f>
        <v/>
      </c>
      <c r="Q393" s="115">
        <f t="shared" si="64"/>
        <v>0</v>
      </c>
    </row>
    <row r="394" spans="2:17" ht="22.5" customHeight="1">
      <c r="B394" s="100" t="s">
        <v>248</v>
      </c>
      <c r="C394" s="138"/>
      <c r="D394" s="138"/>
      <c r="E394" s="138"/>
      <c r="F394" s="128"/>
      <c r="G394" s="129"/>
      <c r="H394" s="129"/>
      <c r="I394" s="129"/>
      <c r="J394" s="129"/>
      <c r="K394" s="129"/>
      <c r="L394" s="129"/>
      <c r="M394" s="101">
        <f t="shared" si="63"/>
        <v>0</v>
      </c>
      <c r="N394" s="138"/>
      <c r="O394" s="102">
        <f t="shared" si="65"/>
        <v>0</v>
      </c>
      <c r="P394" s="102" t="str">
        <f>IF(O394=0,"",VLOOKUP(C394&amp;D394&amp;E394,'(資料）基準単価表'!$I:$J,2,0))</f>
        <v/>
      </c>
      <c r="Q394" s="115">
        <f t="shared" si="64"/>
        <v>0</v>
      </c>
    </row>
    <row r="395" spans="2:17" ht="22.5" customHeight="1">
      <c r="B395" s="100" t="s">
        <v>249</v>
      </c>
      <c r="C395" s="138"/>
      <c r="D395" s="138"/>
      <c r="E395" s="138"/>
      <c r="F395" s="128"/>
      <c r="G395" s="129"/>
      <c r="H395" s="129"/>
      <c r="I395" s="129"/>
      <c r="J395" s="129"/>
      <c r="K395" s="129"/>
      <c r="L395" s="129"/>
      <c r="M395" s="101">
        <f t="shared" si="63"/>
        <v>0</v>
      </c>
      <c r="N395" s="138"/>
      <c r="O395" s="102">
        <f t="shared" si="65"/>
        <v>0</v>
      </c>
      <c r="P395" s="102" t="str">
        <f>IF(O395=0,"",VLOOKUP(C395&amp;D395&amp;E395,'(資料）基準単価表'!$I:$J,2,0))</f>
        <v/>
      </c>
      <c r="Q395" s="115">
        <f t="shared" si="64"/>
        <v>0</v>
      </c>
    </row>
    <row r="396" spans="2:17" ht="22.5" customHeight="1">
      <c r="B396" s="100" t="s">
        <v>250</v>
      </c>
      <c r="C396" s="138"/>
      <c r="D396" s="138"/>
      <c r="E396" s="138"/>
      <c r="F396" s="128"/>
      <c r="G396" s="129"/>
      <c r="H396" s="129"/>
      <c r="I396" s="129"/>
      <c r="J396" s="129"/>
      <c r="K396" s="129"/>
      <c r="L396" s="129"/>
      <c r="M396" s="101">
        <f t="shared" si="63"/>
        <v>0</v>
      </c>
      <c r="N396" s="138"/>
      <c r="O396" s="102">
        <f t="shared" si="65"/>
        <v>0</v>
      </c>
      <c r="P396" s="102" t="str">
        <f>IF(O396=0,"",VLOOKUP(C396&amp;D396&amp;E396,'(資料）基準単価表'!$I:$J,2,0))</f>
        <v/>
      </c>
      <c r="Q396" s="115">
        <f t="shared" si="64"/>
        <v>0</v>
      </c>
    </row>
    <row r="397" spans="2:17" ht="22.5" customHeight="1">
      <c r="B397" s="100" t="s">
        <v>251</v>
      </c>
      <c r="C397" s="138"/>
      <c r="D397" s="138"/>
      <c r="E397" s="138"/>
      <c r="F397" s="128"/>
      <c r="G397" s="129"/>
      <c r="H397" s="129"/>
      <c r="I397" s="129"/>
      <c r="J397" s="129"/>
      <c r="K397" s="129"/>
      <c r="L397" s="129"/>
      <c r="M397" s="101">
        <f t="shared" si="63"/>
        <v>0</v>
      </c>
      <c r="N397" s="138"/>
      <c r="O397" s="102">
        <f t="shared" si="65"/>
        <v>0</v>
      </c>
      <c r="P397" s="102" t="str">
        <f>IF(O397=0,"",VLOOKUP(C397&amp;D397&amp;E397,'(資料）基準単価表'!$I:$J,2,0))</f>
        <v/>
      </c>
      <c r="Q397" s="115">
        <f t="shared" si="64"/>
        <v>0</v>
      </c>
    </row>
    <row r="398" spans="2:17" ht="22.5" customHeight="1">
      <c r="B398" s="100" t="s">
        <v>252</v>
      </c>
      <c r="C398" s="138"/>
      <c r="D398" s="138"/>
      <c r="E398" s="138"/>
      <c r="F398" s="128"/>
      <c r="G398" s="129"/>
      <c r="H398" s="129"/>
      <c r="I398" s="129"/>
      <c r="J398" s="129"/>
      <c r="K398" s="129"/>
      <c r="L398" s="129"/>
      <c r="M398" s="101">
        <f t="shared" si="63"/>
        <v>0</v>
      </c>
      <c r="N398" s="138"/>
      <c r="O398" s="102">
        <f t="shared" si="65"/>
        <v>0</v>
      </c>
      <c r="P398" s="102" t="str">
        <f>IF(O398=0,"",VLOOKUP(C398&amp;D398&amp;E398,'(資料）基準単価表'!$I:$J,2,0))</f>
        <v/>
      </c>
      <c r="Q398" s="115">
        <f t="shared" si="64"/>
        <v>0</v>
      </c>
    </row>
    <row r="400" spans="2:17" ht="21.75" customHeight="1">
      <c r="B400" s="224" t="s">
        <v>222</v>
      </c>
      <c r="C400" s="224"/>
      <c r="D400" s="125"/>
      <c r="E400" s="85"/>
      <c r="F400" s="86"/>
      <c r="G400" s="87" t="s">
        <v>223</v>
      </c>
      <c r="H400" s="126"/>
      <c r="O400" s="225" t="s">
        <v>280</v>
      </c>
      <c r="P400" s="226"/>
      <c r="Q400" s="89">
        <f>SUBTOTAL(9,Q405:Q416)</f>
        <v>0</v>
      </c>
    </row>
    <row r="401" spans="2:17" ht="21.75" customHeight="1" thickBot="1">
      <c r="B401" s="224" t="s">
        <v>224</v>
      </c>
      <c r="C401" s="224"/>
      <c r="D401" s="125"/>
      <c r="G401" s="91" t="s">
        <v>225</v>
      </c>
      <c r="H401" s="127"/>
      <c r="O401" s="227" t="s">
        <v>226</v>
      </c>
      <c r="P401" s="227"/>
      <c r="Q401" s="92">
        <f>SUBTOTAL(9,P405:P416)</f>
        <v>0</v>
      </c>
    </row>
    <row r="402" spans="2:17" ht="21.75" customHeight="1" thickTop="1" thickBot="1">
      <c r="B402" s="85"/>
      <c r="C402" s="85"/>
      <c r="D402" s="93"/>
      <c r="G402" s="91"/>
      <c r="H402" s="91"/>
      <c r="I402" s="91"/>
      <c r="J402" s="91"/>
      <c r="K402" s="91"/>
      <c r="O402" s="223" t="s">
        <v>281</v>
      </c>
      <c r="P402" s="223"/>
      <c r="Q402" s="94">
        <f>Q401-Q400</f>
        <v>0</v>
      </c>
    </row>
    <row r="403" spans="2:17" ht="8.25" customHeight="1" thickTop="1">
      <c r="B403" s="85"/>
      <c r="C403" s="85"/>
      <c r="D403" s="90"/>
      <c r="G403" s="91"/>
      <c r="H403" s="91"/>
      <c r="I403" s="91"/>
      <c r="J403" s="91"/>
      <c r="K403" s="91"/>
      <c r="M403" s="95"/>
      <c r="O403" s="118"/>
      <c r="P403" s="119"/>
      <c r="Q403" s="96"/>
    </row>
    <row r="404" spans="2:17" s="99" customFormat="1" ht="42" customHeight="1">
      <c r="B404" s="97" t="s">
        <v>227</v>
      </c>
      <c r="C404" s="116" t="s">
        <v>266</v>
      </c>
      <c r="D404" s="97" t="s">
        <v>228</v>
      </c>
      <c r="E404" s="98" t="s">
        <v>229</v>
      </c>
      <c r="F404" s="97" t="s">
        <v>230</v>
      </c>
      <c r="G404" s="114" t="s">
        <v>231</v>
      </c>
      <c r="H404" s="123" t="s">
        <v>282</v>
      </c>
      <c r="I404" s="114" t="s">
        <v>232</v>
      </c>
      <c r="J404" s="114" t="s">
        <v>233</v>
      </c>
      <c r="K404" s="114" t="s">
        <v>234</v>
      </c>
      <c r="L404" s="114" t="s">
        <v>235</v>
      </c>
      <c r="M404" s="98" t="s">
        <v>236</v>
      </c>
      <c r="N404" s="98" t="s">
        <v>237</v>
      </c>
      <c r="O404" s="120" t="s">
        <v>238</v>
      </c>
      <c r="P404" s="136" t="s">
        <v>239</v>
      </c>
      <c r="Q404" s="98" t="s">
        <v>240</v>
      </c>
    </row>
    <row r="405" spans="2:17" ht="22.5" customHeight="1">
      <c r="B405" s="100" t="s">
        <v>241</v>
      </c>
      <c r="C405" s="138"/>
      <c r="D405" s="138"/>
      <c r="E405" s="138"/>
      <c r="F405" s="128"/>
      <c r="G405" s="129"/>
      <c r="H405" s="129"/>
      <c r="I405" s="129"/>
      <c r="J405" s="129"/>
      <c r="K405" s="129"/>
      <c r="L405" s="129"/>
      <c r="M405" s="101">
        <f t="shared" ref="M405:M416" si="66">SUM(G405:L405)</f>
        <v>0</v>
      </c>
      <c r="N405" s="138"/>
      <c r="O405" s="102">
        <f>ROUNDDOWN(M405*N405,0)</f>
        <v>0</v>
      </c>
      <c r="P405" s="102" t="str">
        <f>IF(O405=0,"",VLOOKUP(C405&amp;D405&amp;E405,'(資料）基準単価表'!$I:$J,2,0))</f>
        <v/>
      </c>
      <c r="Q405" s="115">
        <f t="shared" ref="Q405:Q416" si="67">MIN(O405,P405)</f>
        <v>0</v>
      </c>
    </row>
    <row r="406" spans="2:17" ht="22.5" customHeight="1">
      <c r="B406" s="100" t="s">
        <v>242</v>
      </c>
      <c r="C406" s="138"/>
      <c r="D406" s="138"/>
      <c r="E406" s="138"/>
      <c r="F406" s="128"/>
      <c r="G406" s="129"/>
      <c r="H406" s="129"/>
      <c r="I406" s="129"/>
      <c r="J406" s="129"/>
      <c r="K406" s="129"/>
      <c r="L406" s="129"/>
      <c r="M406" s="101">
        <f t="shared" si="66"/>
        <v>0</v>
      </c>
      <c r="N406" s="138"/>
      <c r="O406" s="102">
        <f t="shared" ref="O406:O416" si="68">ROUNDDOWN(M406*N406,0)</f>
        <v>0</v>
      </c>
      <c r="P406" s="102" t="str">
        <f>IF(O406=0,"",VLOOKUP(C406&amp;D406&amp;E406,'(資料）基準単価表'!$I:$J,2,0))</f>
        <v/>
      </c>
      <c r="Q406" s="115">
        <f t="shared" si="67"/>
        <v>0</v>
      </c>
    </row>
    <row r="407" spans="2:17" ht="22.5" customHeight="1">
      <c r="B407" s="100" t="s">
        <v>243</v>
      </c>
      <c r="C407" s="138"/>
      <c r="D407" s="138"/>
      <c r="E407" s="138"/>
      <c r="F407" s="128"/>
      <c r="G407" s="129"/>
      <c r="H407" s="129"/>
      <c r="I407" s="129"/>
      <c r="J407" s="129"/>
      <c r="K407" s="129"/>
      <c r="L407" s="129"/>
      <c r="M407" s="101">
        <f t="shared" si="66"/>
        <v>0</v>
      </c>
      <c r="N407" s="138"/>
      <c r="O407" s="102">
        <f t="shared" si="68"/>
        <v>0</v>
      </c>
      <c r="P407" s="102" t="str">
        <f>IF(O407=0,"",VLOOKUP(C407&amp;D407&amp;E407,'(資料）基準単価表'!$I:$J,2,0))</f>
        <v/>
      </c>
      <c r="Q407" s="115">
        <f t="shared" si="67"/>
        <v>0</v>
      </c>
    </row>
    <row r="408" spans="2:17" ht="22.5" customHeight="1">
      <c r="B408" s="100" t="s">
        <v>244</v>
      </c>
      <c r="C408" s="138"/>
      <c r="D408" s="138"/>
      <c r="E408" s="138"/>
      <c r="F408" s="128"/>
      <c r="G408" s="129"/>
      <c r="H408" s="129"/>
      <c r="I408" s="129"/>
      <c r="J408" s="129"/>
      <c r="K408" s="129"/>
      <c r="L408" s="129"/>
      <c r="M408" s="101">
        <f t="shared" si="66"/>
        <v>0</v>
      </c>
      <c r="N408" s="138"/>
      <c r="O408" s="102">
        <f t="shared" si="68"/>
        <v>0</v>
      </c>
      <c r="P408" s="102" t="str">
        <f>IF(O408=0,"",VLOOKUP(C408&amp;D408&amp;E408,'(資料）基準単価表'!$I:$J,2,0))</f>
        <v/>
      </c>
      <c r="Q408" s="115">
        <f t="shared" si="67"/>
        <v>0</v>
      </c>
    </row>
    <row r="409" spans="2:17" ht="22.5" customHeight="1">
      <c r="B409" s="100" t="s">
        <v>245</v>
      </c>
      <c r="C409" s="138"/>
      <c r="D409" s="138"/>
      <c r="E409" s="138"/>
      <c r="F409" s="128"/>
      <c r="G409" s="129"/>
      <c r="H409" s="129"/>
      <c r="I409" s="129"/>
      <c r="J409" s="129"/>
      <c r="K409" s="129"/>
      <c r="L409" s="129"/>
      <c r="M409" s="101">
        <f t="shared" si="66"/>
        <v>0</v>
      </c>
      <c r="N409" s="138"/>
      <c r="O409" s="102">
        <f t="shared" si="68"/>
        <v>0</v>
      </c>
      <c r="P409" s="102" t="str">
        <f>IF(O409=0,"",VLOOKUP(C409&amp;D409&amp;E409,'(資料）基準単価表'!$I:$J,2,0))</f>
        <v/>
      </c>
      <c r="Q409" s="115">
        <f t="shared" si="67"/>
        <v>0</v>
      </c>
    </row>
    <row r="410" spans="2:17" ht="22.5" customHeight="1">
      <c r="B410" s="100" t="s">
        <v>246</v>
      </c>
      <c r="C410" s="138"/>
      <c r="D410" s="138"/>
      <c r="E410" s="138"/>
      <c r="F410" s="128"/>
      <c r="G410" s="129"/>
      <c r="H410" s="129"/>
      <c r="I410" s="129"/>
      <c r="J410" s="129"/>
      <c r="K410" s="129"/>
      <c r="L410" s="129"/>
      <c r="M410" s="101">
        <f t="shared" si="66"/>
        <v>0</v>
      </c>
      <c r="N410" s="138"/>
      <c r="O410" s="102">
        <f t="shared" si="68"/>
        <v>0</v>
      </c>
      <c r="P410" s="102" t="str">
        <f>IF(O410=0,"",VLOOKUP(C410&amp;D410&amp;E410,'(資料）基準単価表'!$I:$J,2,0))</f>
        <v/>
      </c>
      <c r="Q410" s="115">
        <f t="shared" si="67"/>
        <v>0</v>
      </c>
    </row>
    <row r="411" spans="2:17" ht="22.5" customHeight="1">
      <c r="B411" s="100" t="s">
        <v>247</v>
      </c>
      <c r="C411" s="138"/>
      <c r="D411" s="138"/>
      <c r="E411" s="138"/>
      <c r="F411" s="128"/>
      <c r="G411" s="129"/>
      <c r="H411" s="129"/>
      <c r="I411" s="129"/>
      <c r="J411" s="129"/>
      <c r="K411" s="129"/>
      <c r="L411" s="129"/>
      <c r="M411" s="101">
        <f t="shared" si="66"/>
        <v>0</v>
      </c>
      <c r="N411" s="138"/>
      <c r="O411" s="102">
        <f t="shared" si="68"/>
        <v>0</v>
      </c>
      <c r="P411" s="102" t="str">
        <f>IF(O411=0,"",VLOOKUP(C411&amp;D411&amp;E411,'(資料）基準単価表'!$I:$J,2,0))</f>
        <v/>
      </c>
      <c r="Q411" s="115">
        <f t="shared" si="67"/>
        <v>0</v>
      </c>
    </row>
    <row r="412" spans="2:17" ht="22.5" customHeight="1">
      <c r="B412" s="100" t="s">
        <v>248</v>
      </c>
      <c r="C412" s="138"/>
      <c r="D412" s="138"/>
      <c r="E412" s="138"/>
      <c r="F412" s="128"/>
      <c r="G412" s="129"/>
      <c r="H412" s="129"/>
      <c r="I412" s="129"/>
      <c r="J412" s="129"/>
      <c r="K412" s="129"/>
      <c r="L412" s="129"/>
      <c r="M412" s="101">
        <f t="shared" si="66"/>
        <v>0</v>
      </c>
      <c r="N412" s="138"/>
      <c r="O412" s="102">
        <f t="shared" si="68"/>
        <v>0</v>
      </c>
      <c r="P412" s="102" t="str">
        <f>IF(O412=0,"",VLOOKUP(C412&amp;D412&amp;E412,'(資料）基準単価表'!$I:$J,2,0))</f>
        <v/>
      </c>
      <c r="Q412" s="115">
        <f t="shared" si="67"/>
        <v>0</v>
      </c>
    </row>
    <row r="413" spans="2:17" ht="22.5" customHeight="1">
      <c r="B413" s="100" t="s">
        <v>249</v>
      </c>
      <c r="C413" s="138"/>
      <c r="D413" s="138"/>
      <c r="E413" s="138"/>
      <c r="F413" s="128"/>
      <c r="G413" s="129"/>
      <c r="H413" s="129"/>
      <c r="I413" s="129"/>
      <c r="J413" s="129"/>
      <c r="K413" s="129"/>
      <c r="L413" s="129"/>
      <c r="M413" s="101">
        <f t="shared" si="66"/>
        <v>0</v>
      </c>
      <c r="N413" s="138"/>
      <c r="O413" s="102">
        <f t="shared" si="68"/>
        <v>0</v>
      </c>
      <c r="P413" s="102" t="str">
        <f>IF(O413=0,"",VLOOKUP(C413&amp;D413&amp;E413,'(資料）基準単価表'!$I:$J,2,0))</f>
        <v/>
      </c>
      <c r="Q413" s="115">
        <f t="shared" si="67"/>
        <v>0</v>
      </c>
    </row>
    <row r="414" spans="2:17" ht="22.5" customHeight="1">
      <c r="B414" s="100" t="s">
        <v>250</v>
      </c>
      <c r="C414" s="138"/>
      <c r="D414" s="138"/>
      <c r="E414" s="138"/>
      <c r="F414" s="128"/>
      <c r="G414" s="129"/>
      <c r="H414" s="129"/>
      <c r="I414" s="129"/>
      <c r="J414" s="129"/>
      <c r="K414" s="129"/>
      <c r="L414" s="129"/>
      <c r="M414" s="101">
        <f t="shared" si="66"/>
        <v>0</v>
      </c>
      <c r="N414" s="138"/>
      <c r="O414" s="102">
        <f t="shared" si="68"/>
        <v>0</v>
      </c>
      <c r="P414" s="102" t="str">
        <f>IF(O414=0,"",VLOOKUP(C414&amp;D414&amp;E414,'(資料）基準単価表'!$I:$J,2,0))</f>
        <v/>
      </c>
      <c r="Q414" s="115">
        <f t="shared" si="67"/>
        <v>0</v>
      </c>
    </row>
    <row r="415" spans="2:17" ht="22.5" customHeight="1">
      <c r="B415" s="100" t="s">
        <v>251</v>
      </c>
      <c r="C415" s="138"/>
      <c r="D415" s="138"/>
      <c r="E415" s="138"/>
      <c r="F415" s="128"/>
      <c r="G415" s="129"/>
      <c r="H415" s="129"/>
      <c r="I415" s="129"/>
      <c r="J415" s="129"/>
      <c r="K415" s="129"/>
      <c r="L415" s="129"/>
      <c r="M415" s="101">
        <f t="shared" si="66"/>
        <v>0</v>
      </c>
      <c r="N415" s="138"/>
      <c r="O415" s="102">
        <f t="shared" si="68"/>
        <v>0</v>
      </c>
      <c r="P415" s="102" t="str">
        <f>IF(O415=0,"",VLOOKUP(C415&amp;D415&amp;E415,'(資料）基準単価表'!$I:$J,2,0))</f>
        <v/>
      </c>
      <c r="Q415" s="115">
        <f t="shared" si="67"/>
        <v>0</v>
      </c>
    </row>
    <row r="416" spans="2:17" ht="22.5" customHeight="1">
      <c r="B416" s="100" t="s">
        <v>252</v>
      </c>
      <c r="C416" s="138"/>
      <c r="D416" s="138"/>
      <c r="E416" s="138"/>
      <c r="F416" s="128"/>
      <c r="G416" s="129"/>
      <c r="H416" s="129"/>
      <c r="I416" s="129"/>
      <c r="J416" s="129"/>
      <c r="K416" s="129"/>
      <c r="L416" s="129"/>
      <c r="M416" s="101">
        <f t="shared" si="66"/>
        <v>0</v>
      </c>
      <c r="N416" s="138"/>
      <c r="O416" s="102">
        <f t="shared" si="68"/>
        <v>0</v>
      </c>
      <c r="P416" s="102" t="str">
        <f>IF(O416=0,"",VLOOKUP(C416&amp;D416&amp;E416,'(資料）基準単価表'!$I:$J,2,0))</f>
        <v/>
      </c>
      <c r="Q416" s="115">
        <f t="shared" si="67"/>
        <v>0</v>
      </c>
    </row>
    <row r="418" spans="2:17" ht="21.75" customHeight="1">
      <c r="B418" s="224" t="s">
        <v>222</v>
      </c>
      <c r="C418" s="224"/>
      <c r="D418" s="125"/>
      <c r="E418" s="85"/>
      <c r="F418" s="86"/>
      <c r="G418" s="87" t="s">
        <v>223</v>
      </c>
      <c r="H418" s="126"/>
      <c r="O418" s="225" t="s">
        <v>280</v>
      </c>
      <c r="P418" s="226"/>
      <c r="Q418" s="89">
        <f>SUBTOTAL(9,Q423:Q434)</f>
        <v>0</v>
      </c>
    </row>
    <row r="419" spans="2:17" ht="21.75" customHeight="1" thickBot="1">
      <c r="B419" s="224" t="s">
        <v>224</v>
      </c>
      <c r="C419" s="224"/>
      <c r="D419" s="125"/>
      <c r="G419" s="91" t="s">
        <v>225</v>
      </c>
      <c r="H419" s="127"/>
      <c r="O419" s="227" t="s">
        <v>226</v>
      </c>
      <c r="P419" s="227"/>
      <c r="Q419" s="92">
        <f>SUBTOTAL(9,P423:P434)</f>
        <v>0</v>
      </c>
    </row>
    <row r="420" spans="2:17" ht="21.75" customHeight="1" thickTop="1" thickBot="1">
      <c r="B420" s="85"/>
      <c r="C420" s="85"/>
      <c r="D420" s="93"/>
      <c r="G420" s="91"/>
      <c r="H420" s="91"/>
      <c r="I420" s="91"/>
      <c r="J420" s="91"/>
      <c r="K420" s="91"/>
      <c r="O420" s="223" t="s">
        <v>281</v>
      </c>
      <c r="P420" s="223"/>
      <c r="Q420" s="94">
        <f>Q419-Q418</f>
        <v>0</v>
      </c>
    </row>
    <row r="421" spans="2:17" ht="8.25" customHeight="1" thickTop="1">
      <c r="B421" s="85"/>
      <c r="C421" s="85"/>
      <c r="D421" s="90"/>
      <c r="G421" s="91"/>
      <c r="H421" s="91"/>
      <c r="I421" s="91"/>
      <c r="J421" s="91"/>
      <c r="K421" s="91"/>
      <c r="M421" s="95"/>
      <c r="O421" s="118"/>
      <c r="P421" s="119"/>
      <c r="Q421" s="96"/>
    </row>
    <row r="422" spans="2:17" s="99" customFormat="1" ht="42" customHeight="1">
      <c r="B422" s="97" t="s">
        <v>227</v>
      </c>
      <c r="C422" s="116" t="s">
        <v>266</v>
      </c>
      <c r="D422" s="97" t="s">
        <v>228</v>
      </c>
      <c r="E422" s="98" t="s">
        <v>229</v>
      </c>
      <c r="F422" s="97" t="s">
        <v>230</v>
      </c>
      <c r="G422" s="114" t="s">
        <v>231</v>
      </c>
      <c r="H422" s="123" t="s">
        <v>282</v>
      </c>
      <c r="I422" s="114" t="s">
        <v>232</v>
      </c>
      <c r="J422" s="114" t="s">
        <v>233</v>
      </c>
      <c r="K422" s="114" t="s">
        <v>234</v>
      </c>
      <c r="L422" s="114" t="s">
        <v>235</v>
      </c>
      <c r="M422" s="98" t="s">
        <v>236</v>
      </c>
      <c r="N422" s="98" t="s">
        <v>237</v>
      </c>
      <c r="O422" s="120" t="s">
        <v>238</v>
      </c>
      <c r="P422" s="136" t="s">
        <v>239</v>
      </c>
      <c r="Q422" s="98" t="s">
        <v>240</v>
      </c>
    </row>
    <row r="423" spans="2:17" ht="22.5" customHeight="1">
      <c r="B423" s="100" t="s">
        <v>241</v>
      </c>
      <c r="C423" s="138"/>
      <c r="D423" s="138"/>
      <c r="E423" s="138"/>
      <c r="F423" s="128"/>
      <c r="G423" s="129"/>
      <c r="H423" s="129"/>
      <c r="I423" s="129"/>
      <c r="J423" s="129"/>
      <c r="K423" s="129"/>
      <c r="L423" s="129"/>
      <c r="M423" s="101">
        <f t="shared" ref="M423:M434" si="69">SUM(G423:L423)</f>
        <v>0</v>
      </c>
      <c r="N423" s="138"/>
      <c r="O423" s="102">
        <f>ROUNDDOWN(M423*N423,0)</f>
        <v>0</v>
      </c>
      <c r="P423" s="102" t="str">
        <f>IF(O423=0,"",VLOOKUP(C423&amp;D423&amp;E423,'(資料）基準単価表'!$I:$J,2,0))</f>
        <v/>
      </c>
      <c r="Q423" s="115">
        <f t="shared" ref="Q423:Q434" si="70">MIN(O423,P423)</f>
        <v>0</v>
      </c>
    </row>
    <row r="424" spans="2:17" ht="22.5" customHeight="1">
      <c r="B424" s="100" t="s">
        <v>242</v>
      </c>
      <c r="C424" s="138"/>
      <c r="D424" s="138"/>
      <c r="E424" s="138"/>
      <c r="F424" s="128"/>
      <c r="G424" s="129"/>
      <c r="H424" s="129"/>
      <c r="I424" s="129"/>
      <c r="J424" s="129"/>
      <c r="K424" s="129"/>
      <c r="L424" s="129"/>
      <c r="M424" s="101">
        <f t="shared" si="69"/>
        <v>0</v>
      </c>
      <c r="N424" s="138"/>
      <c r="O424" s="102">
        <f t="shared" ref="O424:O434" si="71">ROUNDDOWN(M424*N424,0)</f>
        <v>0</v>
      </c>
      <c r="P424" s="102" t="str">
        <f>IF(O424=0,"",VLOOKUP(C424&amp;D424&amp;E424,'(資料）基準単価表'!$I:$J,2,0))</f>
        <v/>
      </c>
      <c r="Q424" s="115">
        <f t="shared" si="70"/>
        <v>0</v>
      </c>
    </row>
    <row r="425" spans="2:17" ht="22.5" customHeight="1">
      <c r="B425" s="100" t="s">
        <v>243</v>
      </c>
      <c r="C425" s="138"/>
      <c r="D425" s="138"/>
      <c r="E425" s="138"/>
      <c r="F425" s="128"/>
      <c r="G425" s="129"/>
      <c r="H425" s="129"/>
      <c r="I425" s="129"/>
      <c r="J425" s="129"/>
      <c r="K425" s="129"/>
      <c r="L425" s="129"/>
      <c r="M425" s="101">
        <f t="shared" si="69"/>
        <v>0</v>
      </c>
      <c r="N425" s="138"/>
      <c r="O425" s="102">
        <f t="shared" si="71"/>
        <v>0</v>
      </c>
      <c r="P425" s="102" t="str">
        <f>IF(O425=0,"",VLOOKUP(C425&amp;D425&amp;E425,'(資料）基準単価表'!$I:$J,2,0))</f>
        <v/>
      </c>
      <c r="Q425" s="115">
        <f t="shared" si="70"/>
        <v>0</v>
      </c>
    </row>
    <row r="426" spans="2:17" ht="22.5" customHeight="1">
      <c r="B426" s="100" t="s">
        <v>244</v>
      </c>
      <c r="C426" s="138"/>
      <c r="D426" s="138"/>
      <c r="E426" s="138"/>
      <c r="F426" s="128"/>
      <c r="G426" s="129"/>
      <c r="H426" s="129"/>
      <c r="I426" s="129"/>
      <c r="J426" s="129"/>
      <c r="K426" s="129"/>
      <c r="L426" s="129"/>
      <c r="M426" s="101">
        <f t="shared" si="69"/>
        <v>0</v>
      </c>
      <c r="N426" s="138"/>
      <c r="O426" s="102">
        <f t="shared" si="71"/>
        <v>0</v>
      </c>
      <c r="P426" s="102" t="str">
        <f>IF(O426=0,"",VLOOKUP(C426&amp;D426&amp;E426,'(資料）基準単価表'!$I:$J,2,0))</f>
        <v/>
      </c>
      <c r="Q426" s="115">
        <f t="shared" si="70"/>
        <v>0</v>
      </c>
    </row>
    <row r="427" spans="2:17" ht="22.5" customHeight="1">
      <c r="B427" s="100" t="s">
        <v>245</v>
      </c>
      <c r="C427" s="138"/>
      <c r="D427" s="138"/>
      <c r="E427" s="138"/>
      <c r="F427" s="128"/>
      <c r="G427" s="129"/>
      <c r="H427" s="129"/>
      <c r="I427" s="129"/>
      <c r="J427" s="129"/>
      <c r="K427" s="129"/>
      <c r="L427" s="129"/>
      <c r="M427" s="101">
        <f t="shared" si="69"/>
        <v>0</v>
      </c>
      <c r="N427" s="138"/>
      <c r="O427" s="102">
        <f t="shared" si="71"/>
        <v>0</v>
      </c>
      <c r="P427" s="102" t="str">
        <f>IF(O427=0,"",VLOOKUP(C427&amp;D427&amp;E427,'(資料）基準単価表'!$I:$J,2,0))</f>
        <v/>
      </c>
      <c r="Q427" s="115">
        <f t="shared" si="70"/>
        <v>0</v>
      </c>
    </row>
    <row r="428" spans="2:17" ht="22.5" customHeight="1">
      <c r="B428" s="100" t="s">
        <v>246</v>
      </c>
      <c r="C428" s="138"/>
      <c r="D428" s="138"/>
      <c r="E428" s="138"/>
      <c r="F428" s="128"/>
      <c r="G428" s="129"/>
      <c r="H428" s="129"/>
      <c r="I428" s="129"/>
      <c r="J428" s="129"/>
      <c r="K428" s="129"/>
      <c r="L428" s="129"/>
      <c r="M428" s="101">
        <f t="shared" si="69"/>
        <v>0</v>
      </c>
      <c r="N428" s="138"/>
      <c r="O428" s="102">
        <f t="shared" si="71"/>
        <v>0</v>
      </c>
      <c r="P428" s="102" t="str">
        <f>IF(O428=0,"",VLOOKUP(C428&amp;D428&amp;E428,'(資料）基準単価表'!$I:$J,2,0))</f>
        <v/>
      </c>
      <c r="Q428" s="115">
        <f t="shared" si="70"/>
        <v>0</v>
      </c>
    </row>
    <row r="429" spans="2:17" ht="22.5" customHeight="1">
      <c r="B429" s="100" t="s">
        <v>247</v>
      </c>
      <c r="C429" s="138"/>
      <c r="D429" s="138"/>
      <c r="E429" s="138"/>
      <c r="F429" s="128"/>
      <c r="G429" s="129"/>
      <c r="H429" s="129"/>
      <c r="I429" s="129"/>
      <c r="J429" s="129"/>
      <c r="K429" s="129"/>
      <c r="L429" s="129"/>
      <c r="M429" s="101">
        <f t="shared" si="69"/>
        <v>0</v>
      </c>
      <c r="N429" s="138"/>
      <c r="O429" s="102">
        <f t="shared" si="71"/>
        <v>0</v>
      </c>
      <c r="P429" s="102" t="str">
        <f>IF(O429=0,"",VLOOKUP(C429&amp;D429&amp;E429,'(資料）基準単価表'!$I:$J,2,0))</f>
        <v/>
      </c>
      <c r="Q429" s="115">
        <f t="shared" si="70"/>
        <v>0</v>
      </c>
    </row>
    <row r="430" spans="2:17" ht="22.5" customHeight="1">
      <c r="B430" s="100" t="s">
        <v>248</v>
      </c>
      <c r="C430" s="138"/>
      <c r="D430" s="138"/>
      <c r="E430" s="138"/>
      <c r="F430" s="128"/>
      <c r="G430" s="129"/>
      <c r="H430" s="129"/>
      <c r="I430" s="129"/>
      <c r="J430" s="129"/>
      <c r="K430" s="129"/>
      <c r="L430" s="129"/>
      <c r="M430" s="101">
        <f t="shared" si="69"/>
        <v>0</v>
      </c>
      <c r="N430" s="138"/>
      <c r="O430" s="102">
        <f t="shared" si="71"/>
        <v>0</v>
      </c>
      <c r="P430" s="102" t="str">
        <f>IF(O430=0,"",VLOOKUP(C430&amp;D430&amp;E430,'(資料）基準単価表'!$I:$J,2,0))</f>
        <v/>
      </c>
      <c r="Q430" s="115">
        <f t="shared" si="70"/>
        <v>0</v>
      </c>
    </row>
    <row r="431" spans="2:17" ht="22.5" customHeight="1">
      <c r="B431" s="100" t="s">
        <v>249</v>
      </c>
      <c r="C431" s="138"/>
      <c r="D431" s="138"/>
      <c r="E431" s="138"/>
      <c r="F431" s="128"/>
      <c r="G431" s="129"/>
      <c r="H431" s="129"/>
      <c r="I431" s="129"/>
      <c r="J431" s="129"/>
      <c r="K431" s="129"/>
      <c r="L431" s="129"/>
      <c r="M431" s="101">
        <f t="shared" si="69"/>
        <v>0</v>
      </c>
      <c r="N431" s="138"/>
      <c r="O431" s="102">
        <f t="shared" si="71"/>
        <v>0</v>
      </c>
      <c r="P431" s="102" t="str">
        <f>IF(O431=0,"",VLOOKUP(C431&amp;D431&amp;E431,'(資料）基準単価表'!$I:$J,2,0))</f>
        <v/>
      </c>
      <c r="Q431" s="115">
        <f t="shared" si="70"/>
        <v>0</v>
      </c>
    </row>
    <row r="432" spans="2:17" ht="22.5" customHeight="1">
      <c r="B432" s="100" t="s">
        <v>250</v>
      </c>
      <c r="C432" s="138"/>
      <c r="D432" s="138"/>
      <c r="E432" s="138"/>
      <c r="F432" s="128"/>
      <c r="G432" s="129"/>
      <c r="H432" s="129"/>
      <c r="I432" s="129"/>
      <c r="J432" s="129"/>
      <c r="K432" s="129"/>
      <c r="L432" s="129"/>
      <c r="M432" s="101">
        <f t="shared" si="69"/>
        <v>0</v>
      </c>
      <c r="N432" s="138"/>
      <c r="O432" s="102">
        <f t="shared" si="71"/>
        <v>0</v>
      </c>
      <c r="P432" s="102" t="str">
        <f>IF(O432=0,"",VLOOKUP(C432&amp;D432&amp;E432,'(資料）基準単価表'!$I:$J,2,0))</f>
        <v/>
      </c>
      <c r="Q432" s="115">
        <f t="shared" si="70"/>
        <v>0</v>
      </c>
    </row>
    <row r="433" spans="2:17" ht="22.5" customHeight="1">
      <c r="B433" s="100" t="s">
        <v>251</v>
      </c>
      <c r="C433" s="138"/>
      <c r="D433" s="138"/>
      <c r="E433" s="138"/>
      <c r="F433" s="128"/>
      <c r="G433" s="129"/>
      <c r="H433" s="129"/>
      <c r="I433" s="129"/>
      <c r="J433" s="129"/>
      <c r="K433" s="129"/>
      <c r="L433" s="129"/>
      <c r="M433" s="101">
        <f t="shared" si="69"/>
        <v>0</v>
      </c>
      <c r="N433" s="138"/>
      <c r="O433" s="102">
        <f t="shared" si="71"/>
        <v>0</v>
      </c>
      <c r="P433" s="102" t="str">
        <f>IF(O433=0,"",VLOOKUP(C433&amp;D433&amp;E433,'(資料）基準単価表'!$I:$J,2,0))</f>
        <v/>
      </c>
      <c r="Q433" s="115">
        <f t="shared" si="70"/>
        <v>0</v>
      </c>
    </row>
    <row r="434" spans="2:17" ht="22.5" customHeight="1">
      <c r="B434" s="100" t="s">
        <v>252</v>
      </c>
      <c r="C434" s="138"/>
      <c r="D434" s="138"/>
      <c r="E434" s="138"/>
      <c r="F434" s="128"/>
      <c r="G434" s="129"/>
      <c r="H434" s="129"/>
      <c r="I434" s="129"/>
      <c r="J434" s="129"/>
      <c r="K434" s="129"/>
      <c r="L434" s="129"/>
      <c r="M434" s="101">
        <f t="shared" si="69"/>
        <v>0</v>
      </c>
      <c r="N434" s="138"/>
      <c r="O434" s="102">
        <f t="shared" si="71"/>
        <v>0</v>
      </c>
      <c r="P434" s="102" t="str">
        <f>IF(O434=0,"",VLOOKUP(C434&amp;D434&amp;E434,'(資料）基準単価表'!$I:$J,2,0))</f>
        <v/>
      </c>
      <c r="Q434" s="115">
        <f t="shared" si="70"/>
        <v>0</v>
      </c>
    </row>
    <row r="437" spans="2:17" ht="21.75" customHeight="1">
      <c r="B437" s="224" t="s">
        <v>222</v>
      </c>
      <c r="C437" s="224"/>
      <c r="D437" s="125"/>
      <c r="E437" s="85"/>
      <c r="F437" s="86"/>
      <c r="G437" s="87" t="s">
        <v>223</v>
      </c>
      <c r="H437" s="126"/>
      <c r="O437" s="225" t="s">
        <v>280</v>
      </c>
      <c r="P437" s="226"/>
      <c r="Q437" s="89">
        <f>SUBTOTAL(9,Q442:Q453)</f>
        <v>0</v>
      </c>
    </row>
    <row r="438" spans="2:17" ht="21.75" customHeight="1" thickBot="1">
      <c r="B438" s="224" t="s">
        <v>224</v>
      </c>
      <c r="C438" s="224"/>
      <c r="D438" s="125"/>
      <c r="G438" s="91" t="s">
        <v>225</v>
      </c>
      <c r="H438" s="127"/>
      <c r="O438" s="227" t="s">
        <v>226</v>
      </c>
      <c r="P438" s="227"/>
      <c r="Q438" s="92">
        <f>SUBTOTAL(9,P442:P453)</f>
        <v>0</v>
      </c>
    </row>
    <row r="439" spans="2:17" ht="21.75" customHeight="1" thickTop="1" thickBot="1">
      <c r="B439" s="85"/>
      <c r="C439" s="85"/>
      <c r="D439" s="93"/>
      <c r="G439" s="91"/>
      <c r="H439" s="91"/>
      <c r="I439" s="91"/>
      <c r="J439" s="91"/>
      <c r="K439" s="91"/>
      <c r="O439" s="223" t="s">
        <v>281</v>
      </c>
      <c r="P439" s="223"/>
      <c r="Q439" s="94">
        <f>Q438-Q437</f>
        <v>0</v>
      </c>
    </row>
    <row r="440" spans="2:17" ht="8.25" customHeight="1" thickTop="1">
      <c r="B440" s="85"/>
      <c r="C440" s="85"/>
      <c r="D440" s="90"/>
      <c r="G440" s="91"/>
      <c r="H440" s="91"/>
      <c r="I440" s="91"/>
      <c r="J440" s="91"/>
      <c r="K440" s="91"/>
      <c r="M440" s="95"/>
      <c r="O440" s="118"/>
      <c r="P440" s="119"/>
      <c r="Q440" s="96"/>
    </row>
    <row r="441" spans="2:17" s="99" customFormat="1" ht="42" customHeight="1">
      <c r="B441" s="97" t="s">
        <v>227</v>
      </c>
      <c r="C441" s="116" t="s">
        <v>266</v>
      </c>
      <c r="D441" s="97" t="s">
        <v>228</v>
      </c>
      <c r="E441" s="98" t="s">
        <v>229</v>
      </c>
      <c r="F441" s="97" t="s">
        <v>230</v>
      </c>
      <c r="G441" s="114" t="s">
        <v>231</v>
      </c>
      <c r="H441" s="123" t="s">
        <v>282</v>
      </c>
      <c r="I441" s="114" t="s">
        <v>232</v>
      </c>
      <c r="J441" s="114" t="s">
        <v>233</v>
      </c>
      <c r="K441" s="114" t="s">
        <v>234</v>
      </c>
      <c r="L441" s="114" t="s">
        <v>235</v>
      </c>
      <c r="M441" s="98" t="s">
        <v>236</v>
      </c>
      <c r="N441" s="98" t="s">
        <v>237</v>
      </c>
      <c r="O441" s="120" t="s">
        <v>238</v>
      </c>
      <c r="P441" s="136" t="s">
        <v>239</v>
      </c>
      <c r="Q441" s="98" t="s">
        <v>240</v>
      </c>
    </row>
    <row r="442" spans="2:17" ht="22.5" customHeight="1">
      <c r="B442" s="100" t="s">
        <v>241</v>
      </c>
      <c r="C442" s="138"/>
      <c r="D442" s="138"/>
      <c r="E442" s="138"/>
      <c r="F442" s="128"/>
      <c r="G442" s="129"/>
      <c r="H442" s="129"/>
      <c r="I442" s="129"/>
      <c r="J442" s="129"/>
      <c r="K442" s="129"/>
      <c r="L442" s="129"/>
      <c r="M442" s="101">
        <f t="shared" ref="M442:M453" si="72">SUM(G442:L442)</f>
        <v>0</v>
      </c>
      <c r="N442" s="138"/>
      <c r="O442" s="102">
        <f>ROUNDDOWN(M442*N442,0)</f>
        <v>0</v>
      </c>
      <c r="P442" s="102" t="str">
        <f>IF(O442=0,"",VLOOKUP(C442&amp;D442&amp;E442,'(資料）基準単価表'!$I:$J,2,0))</f>
        <v/>
      </c>
      <c r="Q442" s="115">
        <f t="shared" ref="Q442:Q453" si="73">MIN(O442,P442)</f>
        <v>0</v>
      </c>
    </row>
    <row r="443" spans="2:17" ht="22.5" customHeight="1">
      <c r="B443" s="100" t="s">
        <v>242</v>
      </c>
      <c r="C443" s="138"/>
      <c r="D443" s="138"/>
      <c r="E443" s="138"/>
      <c r="F443" s="128"/>
      <c r="G443" s="129"/>
      <c r="H443" s="129"/>
      <c r="I443" s="129"/>
      <c r="J443" s="129"/>
      <c r="K443" s="129"/>
      <c r="L443" s="129"/>
      <c r="M443" s="101">
        <f t="shared" si="72"/>
        <v>0</v>
      </c>
      <c r="N443" s="138"/>
      <c r="O443" s="102">
        <f t="shared" ref="O443:O453" si="74">ROUNDDOWN(M443*N443,0)</f>
        <v>0</v>
      </c>
      <c r="P443" s="102" t="str">
        <f>IF(O443=0,"",VLOOKUP(C443&amp;D443&amp;E443,'(資料）基準単価表'!$I:$J,2,0))</f>
        <v/>
      </c>
      <c r="Q443" s="115">
        <f t="shared" si="73"/>
        <v>0</v>
      </c>
    </row>
    <row r="444" spans="2:17" ht="22.5" customHeight="1">
      <c r="B444" s="100" t="s">
        <v>243</v>
      </c>
      <c r="C444" s="138"/>
      <c r="D444" s="138"/>
      <c r="E444" s="138"/>
      <c r="F444" s="128"/>
      <c r="G444" s="129"/>
      <c r="H444" s="129"/>
      <c r="I444" s="129"/>
      <c r="J444" s="129"/>
      <c r="K444" s="129"/>
      <c r="L444" s="129"/>
      <c r="M444" s="101">
        <f t="shared" si="72"/>
        <v>0</v>
      </c>
      <c r="N444" s="138"/>
      <c r="O444" s="102">
        <f t="shared" si="74"/>
        <v>0</v>
      </c>
      <c r="P444" s="102" t="str">
        <f>IF(O444=0,"",VLOOKUP(C444&amp;D444&amp;E444,'(資料）基準単価表'!$I:$J,2,0))</f>
        <v/>
      </c>
      <c r="Q444" s="115">
        <f t="shared" si="73"/>
        <v>0</v>
      </c>
    </row>
    <row r="445" spans="2:17" ht="22.5" customHeight="1">
      <c r="B445" s="100" t="s">
        <v>244</v>
      </c>
      <c r="C445" s="138"/>
      <c r="D445" s="138"/>
      <c r="E445" s="138"/>
      <c r="F445" s="128"/>
      <c r="G445" s="129"/>
      <c r="H445" s="129"/>
      <c r="I445" s="129"/>
      <c r="J445" s="129"/>
      <c r="K445" s="129"/>
      <c r="L445" s="129"/>
      <c r="M445" s="101">
        <f t="shared" si="72"/>
        <v>0</v>
      </c>
      <c r="N445" s="138"/>
      <c r="O445" s="102">
        <f t="shared" si="74"/>
        <v>0</v>
      </c>
      <c r="P445" s="102" t="str">
        <f>IF(O445=0,"",VLOOKUP(C445&amp;D445&amp;E445,'(資料）基準単価表'!$I:$J,2,0))</f>
        <v/>
      </c>
      <c r="Q445" s="115">
        <f t="shared" si="73"/>
        <v>0</v>
      </c>
    </row>
    <row r="446" spans="2:17" ht="22.5" customHeight="1">
      <c r="B446" s="100" t="s">
        <v>245</v>
      </c>
      <c r="C446" s="138"/>
      <c r="D446" s="138"/>
      <c r="E446" s="138"/>
      <c r="F446" s="128"/>
      <c r="G446" s="129"/>
      <c r="H446" s="129"/>
      <c r="I446" s="129"/>
      <c r="J446" s="129"/>
      <c r="K446" s="129"/>
      <c r="L446" s="129"/>
      <c r="M446" s="101">
        <f t="shared" si="72"/>
        <v>0</v>
      </c>
      <c r="N446" s="138"/>
      <c r="O446" s="102">
        <f t="shared" si="74"/>
        <v>0</v>
      </c>
      <c r="P446" s="102" t="str">
        <f>IF(O446=0,"",VLOOKUP(C446&amp;D446&amp;E446,'(資料）基準単価表'!$I:$J,2,0))</f>
        <v/>
      </c>
      <c r="Q446" s="115">
        <f t="shared" si="73"/>
        <v>0</v>
      </c>
    </row>
    <row r="447" spans="2:17" ht="22.5" customHeight="1">
      <c r="B447" s="100" t="s">
        <v>246</v>
      </c>
      <c r="C447" s="138"/>
      <c r="D447" s="138"/>
      <c r="E447" s="138"/>
      <c r="F447" s="128"/>
      <c r="G447" s="129"/>
      <c r="H447" s="129"/>
      <c r="I447" s="129"/>
      <c r="J447" s="129"/>
      <c r="K447" s="129"/>
      <c r="L447" s="129"/>
      <c r="M447" s="101">
        <f t="shared" si="72"/>
        <v>0</v>
      </c>
      <c r="N447" s="138"/>
      <c r="O447" s="102">
        <f t="shared" si="74"/>
        <v>0</v>
      </c>
      <c r="P447" s="102" t="str">
        <f>IF(O447=0,"",VLOOKUP(C447&amp;D447&amp;E447,'(資料）基準単価表'!$I:$J,2,0))</f>
        <v/>
      </c>
      <c r="Q447" s="115">
        <f t="shared" si="73"/>
        <v>0</v>
      </c>
    </row>
    <row r="448" spans="2:17" ht="22.5" customHeight="1">
      <c r="B448" s="100" t="s">
        <v>247</v>
      </c>
      <c r="C448" s="138"/>
      <c r="D448" s="138"/>
      <c r="E448" s="138"/>
      <c r="F448" s="128"/>
      <c r="G448" s="129"/>
      <c r="H448" s="129"/>
      <c r="I448" s="129"/>
      <c r="J448" s="129"/>
      <c r="K448" s="129"/>
      <c r="L448" s="129"/>
      <c r="M448" s="101">
        <f t="shared" si="72"/>
        <v>0</v>
      </c>
      <c r="N448" s="138"/>
      <c r="O448" s="102">
        <f t="shared" si="74"/>
        <v>0</v>
      </c>
      <c r="P448" s="102" t="str">
        <f>IF(O448=0,"",VLOOKUP(C448&amp;D448&amp;E448,'(資料）基準単価表'!$I:$J,2,0))</f>
        <v/>
      </c>
      <c r="Q448" s="115">
        <f t="shared" si="73"/>
        <v>0</v>
      </c>
    </row>
    <row r="449" spans="2:17" ht="22.5" customHeight="1">
      <c r="B449" s="100" t="s">
        <v>248</v>
      </c>
      <c r="C449" s="138"/>
      <c r="D449" s="138"/>
      <c r="E449" s="138"/>
      <c r="F449" s="128"/>
      <c r="G449" s="129"/>
      <c r="H449" s="129"/>
      <c r="I449" s="129"/>
      <c r="J449" s="129"/>
      <c r="K449" s="129"/>
      <c r="L449" s="129"/>
      <c r="M449" s="101">
        <f t="shared" si="72"/>
        <v>0</v>
      </c>
      <c r="N449" s="138"/>
      <c r="O449" s="102">
        <f t="shared" si="74"/>
        <v>0</v>
      </c>
      <c r="P449" s="102" t="str">
        <f>IF(O449=0,"",VLOOKUP(C449&amp;D449&amp;E449,'(資料）基準単価表'!$I:$J,2,0))</f>
        <v/>
      </c>
      <c r="Q449" s="115">
        <f t="shared" si="73"/>
        <v>0</v>
      </c>
    </row>
    <row r="450" spans="2:17" ht="22.5" customHeight="1">
      <c r="B450" s="100" t="s">
        <v>249</v>
      </c>
      <c r="C450" s="138"/>
      <c r="D450" s="138"/>
      <c r="E450" s="138"/>
      <c r="F450" s="128"/>
      <c r="G450" s="129"/>
      <c r="H450" s="129"/>
      <c r="I450" s="129"/>
      <c r="J450" s="129"/>
      <c r="K450" s="129"/>
      <c r="L450" s="129"/>
      <c r="M450" s="101">
        <f t="shared" si="72"/>
        <v>0</v>
      </c>
      <c r="N450" s="138"/>
      <c r="O450" s="102">
        <f t="shared" si="74"/>
        <v>0</v>
      </c>
      <c r="P450" s="102" t="str">
        <f>IF(O450=0,"",VLOOKUP(C450&amp;D450&amp;E450,'(資料）基準単価表'!$I:$J,2,0))</f>
        <v/>
      </c>
      <c r="Q450" s="115">
        <f t="shared" si="73"/>
        <v>0</v>
      </c>
    </row>
    <row r="451" spans="2:17" ht="22.5" customHeight="1">
      <c r="B451" s="100" t="s">
        <v>250</v>
      </c>
      <c r="C451" s="138"/>
      <c r="D451" s="138"/>
      <c r="E451" s="138"/>
      <c r="F451" s="128"/>
      <c r="G451" s="129"/>
      <c r="H451" s="129"/>
      <c r="I451" s="129"/>
      <c r="J451" s="129"/>
      <c r="K451" s="129"/>
      <c r="L451" s="129"/>
      <c r="M451" s="101">
        <f t="shared" si="72"/>
        <v>0</v>
      </c>
      <c r="N451" s="138"/>
      <c r="O451" s="102">
        <f t="shared" si="74"/>
        <v>0</v>
      </c>
      <c r="P451" s="102" t="str">
        <f>IF(O451=0,"",VLOOKUP(C451&amp;D451&amp;E451,'(資料）基準単価表'!$I:$J,2,0))</f>
        <v/>
      </c>
      <c r="Q451" s="115">
        <f t="shared" si="73"/>
        <v>0</v>
      </c>
    </row>
    <row r="452" spans="2:17" ht="22.5" customHeight="1">
      <c r="B452" s="100" t="s">
        <v>251</v>
      </c>
      <c r="C452" s="138"/>
      <c r="D452" s="138"/>
      <c r="E452" s="138"/>
      <c r="F452" s="128"/>
      <c r="G452" s="129"/>
      <c r="H452" s="129"/>
      <c r="I452" s="129"/>
      <c r="J452" s="129"/>
      <c r="K452" s="129"/>
      <c r="L452" s="129"/>
      <c r="M452" s="101">
        <f t="shared" si="72"/>
        <v>0</v>
      </c>
      <c r="N452" s="138"/>
      <c r="O452" s="102">
        <f t="shared" si="74"/>
        <v>0</v>
      </c>
      <c r="P452" s="102" t="str">
        <f>IF(O452=0,"",VLOOKUP(C452&amp;D452&amp;E452,'(資料）基準単価表'!$I:$J,2,0))</f>
        <v/>
      </c>
      <c r="Q452" s="115">
        <f t="shared" si="73"/>
        <v>0</v>
      </c>
    </row>
    <row r="453" spans="2:17" ht="22.5" customHeight="1">
      <c r="B453" s="100" t="s">
        <v>252</v>
      </c>
      <c r="C453" s="138"/>
      <c r="D453" s="138"/>
      <c r="E453" s="138"/>
      <c r="F453" s="128"/>
      <c r="G453" s="129"/>
      <c r="H453" s="129"/>
      <c r="I453" s="129"/>
      <c r="J453" s="129"/>
      <c r="K453" s="129"/>
      <c r="L453" s="129"/>
      <c r="M453" s="101">
        <f t="shared" si="72"/>
        <v>0</v>
      </c>
      <c r="N453" s="138"/>
      <c r="O453" s="102">
        <f t="shared" si="74"/>
        <v>0</v>
      </c>
      <c r="P453" s="102" t="str">
        <f>IF(O453=0,"",VLOOKUP(C453&amp;D453&amp;E453,'(資料）基準単価表'!$I:$J,2,0))</f>
        <v/>
      </c>
      <c r="Q453" s="115">
        <f t="shared" si="73"/>
        <v>0</v>
      </c>
    </row>
    <row r="455" spans="2:17" ht="21.75" customHeight="1">
      <c r="B455" s="224" t="s">
        <v>222</v>
      </c>
      <c r="C455" s="224"/>
      <c r="D455" s="125"/>
      <c r="E455" s="85"/>
      <c r="F455" s="86"/>
      <c r="G455" s="87" t="s">
        <v>223</v>
      </c>
      <c r="H455" s="126"/>
      <c r="O455" s="225" t="s">
        <v>280</v>
      </c>
      <c r="P455" s="226"/>
      <c r="Q455" s="89">
        <f>SUBTOTAL(9,Q460:Q471)</f>
        <v>0</v>
      </c>
    </row>
    <row r="456" spans="2:17" ht="21.75" customHeight="1" thickBot="1">
      <c r="B456" s="224" t="s">
        <v>224</v>
      </c>
      <c r="C456" s="224"/>
      <c r="D456" s="125"/>
      <c r="G456" s="91" t="s">
        <v>225</v>
      </c>
      <c r="H456" s="127"/>
      <c r="O456" s="227" t="s">
        <v>226</v>
      </c>
      <c r="P456" s="227"/>
      <c r="Q456" s="92">
        <f>SUBTOTAL(9,P460:P471)</f>
        <v>0</v>
      </c>
    </row>
    <row r="457" spans="2:17" ht="21.75" customHeight="1" thickTop="1" thickBot="1">
      <c r="B457" s="85"/>
      <c r="C457" s="85"/>
      <c r="D457" s="93"/>
      <c r="G457" s="91"/>
      <c r="H457" s="91"/>
      <c r="I457" s="91"/>
      <c r="J457" s="91"/>
      <c r="K457" s="91"/>
      <c r="O457" s="223" t="s">
        <v>281</v>
      </c>
      <c r="P457" s="223"/>
      <c r="Q457" s="94">
        <f>Q456-Q455</f>
        <v>0</v>
      </c>
    </row>
    <row r="458" spans="2:17" ht="8.25" customHeight="1" thickTop="1">
      <c r="B458" s="85"/>
      <c r="C458" s="85"/>
      <c r="D458" s="90"/>
      <c r="G458" s="91"/>
      <c r="H458" s="91"/>
      <c r="I458" s="91"/>
      <c r="J458" s="91"/>
      <c r="K458" s="91"/>
      <c r="M458" s="95"/>
      <c r="O458" s="118"/>
      <c r="P458" s="119"/>
      <c r="Q458" s="96"/>
    </row>
    <row r="459" spans="2:17" s="99" customFormat="1" ht="42" customHeight="1">
      <c r="B459" s="97" t="s">
        <v>227</v>
      </c>
      <c r="C459" s="116" t="s">
        <v>266</v>
      </c>
      <c r="D459" s="97" t="s">
        <v>228</v>
      </c>
      <c r="E459" s="98" t="s">
        <v>229</v>
      </c>
      <c r="F459" s="97" t="s">
        <v>230</v>
      </c>
      <c r="G459" s="114" t="s">
        <v>231</v>
      </c>
      <c r="H459" s="123" t="s">
        <v>282</v>
      </c>
      <c r="I459" s="114" t="s">
        <v>232</v>
      </c>
      <c r="J459" s="114" t="s">
        <v>233</v>
      </c>
      <c r="K459" s="114" t="s">
        <v>234</v>
      </c>
      <c r="L459" s="114" t="s">
        <v>235</v>
      </c>
      <c r="M459" s="98" t="s">
        <v>236</v>
      </c>
      <c r="N459" s="98" t="s">
        <v>237</v>
      </c>
      <c r="O459" s="120" t="s">
        <v>238</v>
      </c>
      <c r="P459" s="136" t="s">
        <v>239</v>
      </c>
      <c r="Q459" s="98" t="s">
        <v>240</v>
      </c>
    </row>
    <row r="460" spans="2:17" ht="22.5" customHeight="1">
      <c r="B460" s="100" t="s">
        <v>241</v>
      </c>
      <c r="C460" s="138"/>
      <c r="D460" s="138"/>
      <c r="E460" s="138"/>
      <c r="F460" s="128"/>
      <c r="G460" s="129"/>
      <c r="H460" s="129"/>
      <c r="I460" s="129"/>
      <c r="J460" s="129"/>
      <c r="K460" s="129"/>
      <c r="L460" s="129"/>
      <c r="M460" s="101">
        <f t="shared" ref="M460:M471" si="75">SUM(G460:L460)</f>
        <v>0</v>
      </c>
      <c r="N460" s="138"/>
      <c r="O460" s="102">
        <f>ROUNDDOWN(M460*N460,0)</f>
        <v>0</v>
      </c>
      <c r="P460" s="102" t="str">
        <f>IF(O460=0,"",VLOOKUP(C460&amp;D460&amp;E460,'(資料）基準単価表'!$I:$J,2,0))</f>
        <v/>
      </c>
      <c r="Q460" s="115">
        <f t="shared" ref="Q460:Q471" si="76">MIN(O460,P460)</f>
        <v>0</v>
      </c>
    </row>
    <row r="461" spans="2:17" ht="22.5" customHeight="1">
      <c r="B461" s="100" t="s">
        <v>242</v>
      </c>
      <c r="C461" s="138"/>
      <c r="D461" s="138"/>
      <c r="E461" s="138"/>
      <c r="F461" s="128"/>
      <c r="G461" s="129"/>
      <c r="H461" s="129"/>
      <c r="I461" s="129"/>
      <c r="J461" s="129"/>
      <c r="K461" s="129"/>
      <c r="L461" s="129"/>
      <c r="M461" s="101">
        <f t="shared" si="75"/>
        <v>0</v>
      </c>
      <c r="N461" s="138"/>
      <c r="O461" s="102">
        <f t="shared" ref="O461:O471" si="77">ROUNDDOWN(M461*N461,0)</f>
        <v>0</v>
      </c>
      <c r="P461" s="102" t="str">
        <f>IF(O461=0,"",VLOOKUP(C461&amp;D461&amp;E461,'(資料）基準単価表'!$I:$J,2,0))</f>
        <v/>
      </c>
      <c r="Q461" s="115">
        <f t="shared" si="76"/>
        <v>0</v>
      </c>
    </row>
    <row r="462" spans="2:17" ht="22.5" customHeight="1">
      <c r="B462" s="100" t="s">
        <v>243</v>
      </c>
      <c r="C462" s="138"/>
      <c r="D462" s="138"/>
      <c r="E462" s="138"/>
      <c r="F462" s="128"/>
      <c r="G462" s="129"/>
      <c r="H462" s="129"/>
      <c r="I462" s="129"/>
      <c r="J462" s="129"/>
      <c r="K462" s="129"/>
      <c r="L462" s="129"/>
      <c r="M462" s="101">
        <f t="shared" si="75"/>
        <v>0</v>
      </c>
      <c r="N462" s="138"/>
      <c r="O462" s="102">
        <f t="shared" si="77"/>
        <v>0</v>
      </c>
      <c r="P462" s="102" t="str">
        <f>IF(O462=0,"",VLOOKUP(C462&amp;D462&amp;E462,'(資料）基準単価表'!$I:$J,2,0))</f>
        <v/>
      </c>
      <c r="Q462" s="115">
        <f t="shared" si="76"/>
        <v>0</v>
      </c>
    </row>
    <row r="463" spans="2:17" ht="22.5" customHeight="1">
      <c r="B463" s="100" t="s">
        <v>244</v>
      </c>
      <c r="C463" s="138"/>
      <c r="D463" s="138"/>
      <c r="E463" s="138"/>
      <c r="F463" s="128"/>
      <c r="G463" s="129"/>
      <c r="H463" s="129"/>
      <c r="I463" s="129"/>
      <c r="J463" s="129"/>
      <c r="K463" s="129"/>
      <c r="L463" s="129"/>
      <c r="M463" s="101">
        <f t="shared" si="75"/>
        <v>0</v>
      </c>
      <c r="N463" s="138"/>
      <c r="O463" s="102">
        <f t="shared" si="77"/>
        <v>0</v>
      </c>
      <c r="P463" s="102" t="str">
        <f>IF(O463=0,"",VLOOKUP(C463&amp;D463&amp;E463,'(資料）基準単価表'!$I:$J,2,0))</f>
        <v/>
      </c>
      <c r="Q463" s="115">
        <f t="shared" si="76"/>
        <v>0</v>
      </c>
    </row>
    <row r="464" spans="2:17" ht="22.5" customHeight="1">
      <c r="B464" s="100" t="s">
        <v>245</v>
      </c>
      <c r="C464" s="138"/>
      <c r="D464" s="138"/>
      <c r="E464" s="138"/>
      <c r="F464" s="128"/>
      <c r="G464" s="129"/>
      <c r="H464" s="129"/>
      <c r="I464" s="129"/>
      <c r="J464" s="129"/>
      <c r="K464" s="129"/>
      <c r="L464" s="129"/>
      <c r="M464" s="101">
        <f t="shared" si="75"/>
        <v>0</v>
      </c>
      <c r="N464" s="138"/>
      <c r="O464" s="102">
        <f t="shared" si="77"/>
        <v>0</v>
      </c>
      <c r="P464" s="102" t="str">
        <f>IF(O464=0,"",VLOOKUP(C464&amp;D464&amp;E464,'(資料）基準単価表'!$I:$J,2,0))</f>
        <v/>
      </c>
      <c r="Q464" s="115">
        <f t="shared" si="76"/>
        <v>0</v>
      </c>
    </row>
    <row r="465" spans="2:17" ht="22.5" customHeight="1">
      <c r="B465" s="100" t="s">
        <v>246</v>
      </c>
      <c r="C465" s="138"/>
      <c r="D465" s="138"/>
      <c r="E465" s="138"/>
      <c r="F465" s="128"/>
      <c r="G465" s="129"/>
      <c r="H465" s="129"/>
      <c r="I465" s="129"/>
      <c r="J465" s="129"/>
      <c r="K465" s="129"/>
      <c r="L465" s="129"/>
      <c r="M465" s="101">
        <f t="shared" si="75"/>
        <v>0</v>
      </c>
      <c r="N465" s="138"/>
      <c r="O465" s="102">
        <f t="shared" si="77"/>
        <v>0</v>
      </c>
      <c r="P465" s="102" t="str">
        <f>IF(O465=0,"",VLOOKUP(C465&amp;D465&amp;E465,'(資料）基準単価表'!$I:$J,2,0))</f>
        <v/>
      </c>
      <c r="Q465" s="115">
        <f t="shared" si="76"/>
        <v>0</v>
      </c>
    </row>
    <row r="466" spans="2:17" ht="22.5" customHeight="1">
      <c r="B466" s="100" t="s">
        <v>247</v>
      </c>
      <c r="C466" s="138"/>
      <c r="D466" s="138"/>
      <c r="E466" s="138"/>
      <c r="F466" s="128"/>
      <c r="G466" s="129"/>
      <c r="H466" s="129"/>
      <c r="I466" s="129"/>
      <c r="J466" s="129"/>
      <c r="K466" s="129"/>
      <c r="L466" s="129"/>
      <c r="M466" s="101">
        <f t="shared" si="75"/>
        <v>0</v>
      </c>
      <c r="N466" s="138"/>
      <c r="O466" s="102">
        <f t="shared" si="77"/>
        <v>0</v>
      </c>
      <c r="P466" s="102" t="str">
        <f>IF(O466=0,"",VLOOKUP(C466&amp;D466&amp;E466,'(資料）基準単価表'!$I:$J,2,0))</f>
        <v/>
      </c>
      <c r="Q466" s="115">
        <f t="shared" si="76"/>
        <v>0</v>
      </c>
    </row>
    <row r="467" spans="2:17" ht="22.5" customHeight="1">
      <c r="B467" s="100" t="s">
        <v>248</v>
      </c>
      <c r="C467" s="138"/>
      <c r="D467" s="138"/>
      <c r="E467" s="138"/>
      <c r="F467" s="128"/>
      <c r="G467" s="129"/>
      <c r="H467" s="129"/>
      <c r="I467" s="129"/>
      <c r="J467" s="129"/>
      <c r="K467" s="129"/>
      <c r="L467" s="129"/>
      <c r="M467" s="101">
        <f t="shared" si="75"/>
        <v>0</v>
      </c>
      <c r="N467" s="138"/>
      <c r="O467" s="102">
        <f t="shared" si="77"/>
        <v>0</v>
      </c>
      <c r="P467" s="102" t="str">
        <f>IF(O467=0,"",VLOOKUP(C467&amp;D467&amp;E467,'(資料）基準単価表'!$I:$J,2,0))</f>
        <v/>
      </c>
      <c r="Q467" s="115">
        <f t="shared" si="76"/>
        <v>0</v>
      </c>
    </row>
    <row r="468" spans="2:17" ht="22.5" customHeight="1">
      <c r="B468" s="100" t="s">
        <v>249</v>
      </c>
      <c r="C468" s="138"/>
      <c r="D468" s="138"/>
      <c r="E468" s="138"/>
      <c r="F468" s="128"/>
      <c r="G468" s="129"/>
      <c r="H468" s="129"/>
      <c r="I468" s="129"/>
      <c r="J468" s="129"/>
      <c r="K468" s="129"/>
      <c r="L468" s="129"/>
      <c r="M468" s="101">
        <f t="shared" si="75"/>
        <v>0</v>
      </c>
      <c r="N468" s="138"/>
      <c r="O468" s="102">
        <f t="shared" si="77"/>
        <v>0</v>
      </c>
      <c r="P468" s="102" t="str">
        <f>IF(O468=0,"",VLOOKUP(C468&amp;D468&amp;E468,'(資料）基準単価表'!$I:$J,2,0))</f>
        <v/>
      </c>
      <c r="Q468" s="115">
        <f t="shared" si="76"/>
        <v>0</v>
      </c>
    </row>
    <row r="469" spans="2:17" ht="22.5" customHeight="1">
      <c r="B469" s="100" t="s">
        <v>250</v>
      </c>
      <c r="C469" s="138"/>
      <c r="D469" s="138"/>
      <c r="E469" s="138"/>
      <c r="F469" s="128"/>
      <c r="G469" s="129"/>
      <c r="H469" s="129"/>
      <c r="I469" s="129"/>
      <c r="J469" s="129"/>
      <c r="K469" s="129"/>
      <c r="L469" s="129"/>
      <c r="M469" s="101">
        <f t="shared" si="75"/>
        <v>0</v>
      </c>
      <c r="N469" s="138"/>
      <c r="O469" s="102">
        <f t="shared" si="77"/>
        <v>0</v>
      </c>
      <c r="P469" s="102" t="str">
        <f>IF(O469=0,"",VLOOKUP(C469&amp;D469&amp;E469,'(資料）基準単価表'!$I:$J,2,0))</f>
        <v/>
      </c>
      <c r="Q469" s="115">
        <f t="shared" si="76"/>
        <v>0</v>
      </c>
    </row>
    <row r="470" spans="2:17" ht="22.5" customHeight="1">
      <c r="B470" s="100" t="s">
        <v>251</v>
      </c>
      <c r="C470" s="138"/>
      <c r="D470" s="138"/>
      <c r="E470" s="138"/>
      <c r="F470" s="128"/>
      <c r="G470" s="129"/>
      <c r="H470" s="129"/>
      <c r="I470" s="129"/>
      <c r="J470" s="129"/>
      <c r="K470" s="129"/>
      <c r="L470" s="129"/>
      <c r="M470" s="101">
        <f t="shared" si="75"/>
        <v>0</v>
      </c>
      <c r="N470" s="138"/>
      <c r="O470" s="102">
        <f t="shared" si="77"/>
        <v>0</v>
      </c>
      <c r="P470" s="102" t="str">
        <f>IF(O470=0,"",VLOOKUP(C470&amp;D470&amp;E470,'(資料）基準単価表'!$I:$J,2,0))</f>
        <v/>
      </c>
      <c r="Q470" s="115">
        <f t="shared" si="76"/>
        <v>0</v>
      </c>
    </row>
    <row r="471" spans="2:17" ht="22.5" customHeight="1">
      <c r="B471" s="100" t="s">
        <v>252</v>
      </c>
      <c r="C471" s="138"/>
      <c r="D471" s="138"/>
      <c r="E471" s="138"/>
      <c r="F471" s="128"/>
      <c r="G471" s="129"/>
      <c r="H471" s="129"/>
      <c r="I471" s="129"/>
      <c r="J471" s="129"/>
      <c r="K471" s="129"/>
      <c r="L471" s="129"/>
      <c r="M471" s="101">
        <f t="shared" si="75"/>
        <v>0</v>
      </c>
      <c r="N471" s="138"/>
      <c r="O471" s="102">
        <f t="shared" si="77"/>
        <v>0</v>
      </c>
      <c r="P471" s="102" t="str">
        <f>IF(O471=0,"",VLOOKUP(C471&amp;D471&amp;E471,'(資料）基準単価表'!$I:$J,2,0))</f>
        <v/>
      </c>
      <c r="Q471" s="115">
        <f t="shared" si="76"/>
        <v>0</v>
      </c>
    </row>
    <row r="473" spans="2:17" ht="21.75" customHeight="1">
      <c r="B473" s="224" t="s">
        <v>222</v>
      </c>
      <c r="C473" s="224"/>
      <c r="D473" s="125"/>
      <c r="E473" s="85"/>
      <c r="F473" s="86"/>
      <c r="G473" s="87" t="s">
        <v>223</v>
      </c>
      <c r="H473" s="126"/>
      <c r="O473" s="225" t="s">
        <v>280</v>
      </c>
      <c r="P473" s="226"/>
      <c r="Q473" s="89">
        <f>SUBTOTAL(9,Q478:Q489)</f>
        <v>0</v>
      </c>
    </row>
    <row r="474" spans="2:17" ht="21.75" customHeight="1" thickBot="1">
      <c r="B474" s="224" t="s">
        <v>224</v>
      </c>
      <c r="C474" s="224"/>
      <c r="D474" s="125"/>
      <c r="G474" s="91" t="s">
        <v>225</v>
      </c>
      <c r="H474" s="127"/>
      <c r="O474" s="227" t="s">
        <v>226</v>
      </c>
      <c r="P474" s="227"/>
      <c r="Q474" s="92">
        <f>SUBTOTAL(9,P478:P489)</f>
        <v>0</v>
      </c>
    </row>
    <row r="475" spans="2:17" ht="21.75" customHeight="1" thickTop="1" thickBot="1">
      <c r="B475" s="85"/>
      <c r="C475" s="85"/>
      <c r="D475" s="93"/>
      <c r="G475" s="91"/>
      <c r="H475" s="91"/>
      <c r="I475" s="91"/>
      <c r="J475" s="91"/>
      <c r="K475" s="91"/>
      <c r="O475" s="223" t="s">
        <v>281</v>
      </c>
      <c r="P475" s="223"/>
      <c r="Q475" s="94">
        <f>Q474-Q473</f>
        <v>0</v>
      </c>
    </row>
    <row r="476" spans="2:17" ht="8.25" customHeight="1" thickTop="1">
      <c r="B476" s="85"/>
      <c r="C476" s="85"/>
      <c r="D476" s="90"/>
      <c r="G476" s="91"/>
      <c r="H476" s="91"/>
      <c r="I476" s="91"/>
      <c r="J476" s="91"/>
      <c r="K476" s="91"/>
      <c r="M476" s="95"/>
      <c r="O476" s="118"/>
      <c r="P476" s="119"/>
      <c r="Q476" s="96"/>
    </row>
    <row r="477" spans="2:17" s="99" customFormat="1" ht="42" customHeight="1">
      <c r="B477" s="97" t="s">
        <v>227</v>
      </c>
      <c r="C477" s="116" t="s">
        <v>266</v>
      </c>
      <c r="D477" s="97" t="s">
        <v>228</v>
      </c>
      <c r="E477" s="98" t="s">
        <v>229</v>
      </c>
      <c r="F477" s="97" t="s">
        <v>230</v>
      </c>
      <c r="G477" s="114" t="s">
        <v>231</v>
      </c>
      <c r="H477" s="123" t="s">
        <v>282</v>
      </c>
      <c r="I477" s="114" t="s">
        <v>232</v>
      </c>
      <c r="J477" s="114" t="s">
        <v>233</v>
      </c>
      <c r="K477" s="114" t="s">
        <v>234</v>
      </c>
      <c r="L477" s="114" t="s">
        <v>235</v>
      </c>
      <c r="M477" s="98" t="s">
        <v>236</v>
      </c>
      <c r="N477" s="98" t="s">
        <v>237</v>
      </c>
      <c r="O477" s="120" t="s">
        <v>238</v>
      </c>
      <c r="P477" s="136" t="s">
        <v>239</v>
      </c>
      <c r="Q477" s="98" t="s">
        <v>240</v>
      </c>
    </row>
    <row r="478" spans="2:17" ht="22.5" customHeight="1">
      <c r="B478" s="100" t="s">
        <v>241</v>
      </c>
      <c r="C478" s="138"/>
      <c r="D478" s="138"/>
      <c r="E478" s="138"/>
      <c r="F478" s="128"/>
      <c r="G478" s="129"/>
      <c r="H478" s="129"/>
      <c r="I478" s="129"/>
      <c r="J478" s="129"/>
      <c r="K478" s="129"/>
      <c r="L478" s="129"/>
      <c r="M478" s="101">
        <f t="shared" ref="M478:M489" si="78">SUM(G478:L478)</f>
        <v>0</v>
      </c>
      <c r="N478" s="138"/>
      <c r="O478" s="102">
        <f>ROUNDDOWN(M478*N478,0)</f>
        <v>0</v>
      </c>
      <c r="P478" s="102" t="str">
        <f>IF(O478=0,"",VLOOKUP(C478&amp;D478&amp;E478,'(資料）基準単価表'!$I:$J,2,0))</f>
        <v/>
      </c>
      <c r="Q478" s="115">
        <f t="shared" ref="Q478:Q489" si="79">MIN(O478,P478)</f>
        <v>0</v>
      </c>
    </row>
    <row r="479" spans="2:17" ht="22.5" customHeight="1">
      <c r="B479" s="100" t="s">
        <v>242</v>
      </c>
      <c r="C479" s="138"/>
      <c r="D479" s="138"/>
      <c r="E479" s="138"/>
      <c r="F479" s="128"/>
      <c r="G479" s="129"/>
      <c r="H479" s="129"/>
      <c r="I479" s="129"/>
      <c r="J479" s="129"/>
      <c r="K479" s="129"/>
      <c r="L479" s="129"/>
      <c r="M479" s="101">
        <f t="shared" si="78"/>
        <v>0</v>
      </c>
      <c r="N479" s="138"/>
      <c r="O479" s="102">
        <f t="shared" ref="O479:O489" si="80">ROUNDDOWN(M479*N479,0)</f>
        <v>0</v>
      </c>
      <c r="P479" s="102" t="str">
        <f>IF(O479=0,"",VLOOKUP(C479&amp;D479&amp;E479,'(資料）基準単価表'!$I:$J,2,0))</f>
        <v/>
      </c>
      <c r="Q479" s="115">
        <f t="shared" si="79"/>
        <v>0</v>
      </c>
    </row>
    <row r="480" spans="2:17" ht="22.5" customHeight="1">
      <c r="B480" s="100" t="s">
        <v>243</v>
      </c>
      <c r="C480" s="138"/>
      <c r="D480" s="138"/>
      <c r="E480" s="138"/>
      <c r="F480" s="128"/>
      <c r="G480" s="129"/>
      <c r="H480" s="129"/>
      <c r="I480" s="129"/>
      <c r="J480" s="129"/>
      <c r="K480" s="129"/>
      <c r="L480" s="129"/>
      <c r="M480" s="101">
        <f t="shared" si="78"/>
        <v>0</v>
      </c>
      <c r="N480" s="138"/>
      <c r="O480" s="102">
        <f t="shared" si="80"/>
        <v>0</v>
      </c>
      <c r="P480" s="102" t="str">
        <f>IF(O480=0,"",VLOOKUP(C480&amp;D480&amp;E480,'(資料）基準単価表'!$I:$J,2,0))</f>
        <v/>
      </c>
      <c r="Q480" s="115">
        <f t="shared" si="79"/>
        <v>0</v>
      </c>
    </row>
    <row r="481" spans="2:17" ht="22.5" customHeight="1">
      <c r="B481" s="100" t="s">
        <v>244</v>
      </c>
      <c r="C481" s="138"/>
      <c r="D481" s="138"/>
      <c r="E481" s="138"/>
      <c r="F481" s="128"/>
      <c r="G481" s="129"/>
      <c r="H481" s="129"/>
      <c r="I481" s="129"/>
      <c r="J481" s="129"/>
      <c r="K481" s="129"/>
      <c r="L481" s="129"/>
      <c r="M481" s="101">
        <f t="shared" si="78"/>
        <v>0</v>
      </c>
      <c r="N481" s="138"/>
      <c r="O481" s="102">
        <f t="shared" si="80"/>
        <v>0</v>
      </c>
      <c r="P481" s="102" t="str">
        <f>IF(O481=0,"",VLOOKUP(C481&amp;D481&amp;E481,'(資料）基準単価表'!$I:$J,2,0))</f>
        <v/>
      </c>
      <c r="Q481" s="115">
        <f t="shared" si="79"/>
        <v>0</v>
      </c>
    </row>
    <row r="482" spans="2:17" ht="22.5" customHeight="1">
      <c r="B482" s="100" t="s">
        <v>245</v>
      </c>
      <c r="C482" s="138"/>
      <c r="D482" s="138"/>
      <c r="E482" s="138"/>
      <c r="F482" s="128"/>
      <c r="G482" s="129"/>
      <c r="H482" s="129"/>
      <c r="I482" s="129"/>
      <c r="J482" s="129"/>
      <c r="K482" s="129"/>
      <c r="L482" s="129"/>
      <c r="M482" s="101">
        <f t="shared" si="78"/>
        <v>0</v>
      </c>
      <c r="N482" s="138"/>
      <c r="O482" s="102">
        <f t="shared" si="80"/>
        <v>0</v>
      </c>
      <c r="P482" s="102" t="str">
        <f>IF(O482=0,"",VLOOKUP(C482&amp;D482&amp;E482,'(資料）基準単価表'!$I:$J,2,0))</f>
        <v/>
      </c>
      <c r="Q482" s="115">
        <f t="shared" si="79"/>
        <v>0</v>
      </c>
    </row>
    <row r="483" spans="2:17" ht="22.5" customHeight="1">
      <c r="B483" s="100" t="s">
        <v>246</v>
      </c>
      <c r="C483" s="138"/>
      <c r="D483" s="138"/>
      <c r="E483" s="138"/>
      <c r="F483" s="128"/>
      <c r="G483" s="129"/>
      <c r="H483" s="129"/>
      <c r="I483" s="129"/>
      <c r="J483" s="129"/>
      <c r="K483" s="129"/>
      <c r="L483" s="129"/>
      <c r="M483" s="101">
        <f t="shared" si="78"/>
        <v>0</v>
      </c>
      <c r="N483" s="138"/>
      <c r="O483" s="102">
        <f t="shared" si="80"/>
        <v>0</v>
      </c>
      <c r="P483" s="102" t="str">
        <f>IF(O483=0,"",VLOOKUP(C483&amp;D483&amp;E483,'(資料）基準単価表'!$I:$J,2,0))</f>
        <v/>
      </c>
      <c r="Q483" s="115">
        <f t="shared" si="79"/>
        <v>0</v>
      </c>
    </row>
    <row r="484" spans="2:17" ht="22.5" customHeight="1">
      <c r="B484" s="100" t="s">
        <v>247</v>
      </c>
      <c r="C484" s="138"/>
      <c r="D484" s="138"/>
      <c r="E484" s="138"/>
      <c r="F484" s="128"/>
      <c r="G484" s="129"/>
      <c r="H484" s="129"/>
      <c r="I484" s="129"/>
      <c r="J484" s="129"/>
      <c r="K484" s="129"/>
      <c r="L484" s="129"/>
      <c r="M484" s="101">
        <f t="shared" si="78"/>
        <v>0</v>
      </c>
      <c r="N484" s="138"/>
      <c r="O484" s="102">
        <f t="shared" si="80"/>
        <v>0</v>
      </c>
      <c r="P484" s="102" t="str">
        <f>IF(O484=0,"",VLOOKUP(C484&amp;D484&amp;E484,'(資料）基準単価表'!$I:$J,2,0))</f>
        <v/>
      </c>
      <c r="Q484" s="115">
        <f t="shared" si="79"/>
        <v>0</v>
      </c>
    </row>
    <row r="485" spans="2:17" ht="22.5" customHeight="1">
      <c r="B485" s="100" t="s">
        <v>248</v>
      </c>
      <c r="C485" s="138"/>
      <c r="D485" s="138"/>
      <c r="E485" s="138"/>
      <c r="F485" s="128"/>
      <c r="G485" s="129"/>
      <c r="H485" s="129"/>
      <c r="I485" s="129"/>
      <c r="J485" s="129"/>
      <c r="K485" s="129"/>
      <c r="L485" s="129"/>
      <c r="M485" s="101">
        <f t="shared" si="78"/>
        <v>0</v>
      </c>
      <c r="N485" s="138"/>
      <c r="O485" s="102">
        <f t="shared" si="80"/>
        <v>0</v>
      </c>
      <c r="P485" s="102" t="str">
        <f>IF(O485=0,"",VLOOKUP(C485&amp;D485&amp;E485,'(資料）基準単価表'!$I:$J,2,0))</f>
        <v/>
      </c>
      <c r="Q485" s="115">
        <f t="shared" si="79"/>
        <v>0</v>
      </c>
    </row>
    <row r="486" spans="2:17" ht="22.5" customHeight="1">
      <c r="B486" s="100" t="s">
        <v>249</v>
      </c>
      <c r="C486" s="138"/>
      <c r="D486" s="138"/>
      <c r="E486" s="138"/>
      <c r="F486" s="128"/>
      <c r="G486" s="129"/>
      <c r="H486" s="129"/>
      <c r="I486" s="129"/>
      <c r="J486" s="129"/>
      <c r="K486" s="129"/>
      <c r="L486" s="129"/>
      <c r="M486" s="101">
        <f t="shared" si="78"/>
        <v>0</v>
      </c>
      <c r="N486" s="138"/>
      <c r="O486" s="102">
        <f t="shared" si="80"/>
        <v>0</v>
      </c>
      <c r="P486" s="102" t="str">
        <f>IF(O486=0,"",VLOOKUP(C486&amp;D486&amp;E486,'(資料）基準単価表'!$I:$J,2,0))</f>
        <v/>
      </c>
      <c r="Q486" s="115">
        <f t="shared" si="79"/>
        <v>0</v>
      </c>
    </row>
    <row r="487" spans="2:17" ht="22.5" customHeight="1">
      <c r="B487" s="100" t="s">
        <v>250</v>
      </c>
      <c r="C487" s="138"/>
      <c r="D487" s="138"/>
      <c r="E487" s="138"/>
      <c r="F487" s="128"/>
      <c r="G487" s="129"/>
      <c r="H487" s="129"/>
      <c r="I487" s="129"/>
      <c r="J487" s="129"/>
      <c r="K487" s="129"/>
      <c r="L487" s="129"/>
      <c r="M487" s="101">
        <f t="shared" si="78"/>
        <v>0</v>
      </c>
      <c r="N487" s="138"/>
      <c r="O487" s="102">
        <f t="shared" si="80"/>
        <v>0</v>
      </c>
      <c r="P487" s="102" t="str">
        <f>IF(O487=0,"",VLOOKUP(C487&amp;D487&amp;E487,'(資料）基準単価表'!$I:$J,2,0))</f>
        <v/>
      </c>
      <c r="Q487" s="115">
        <f t="shared" si="79"/>
        <v>0</v>
      </c>
    </row>
    <row r="488" spans="2:17" ht="22.5" customHeight="1">
      <c r="B488" s="100" t="s">
        <v>251</v>
      </c>
      <c r="C488" s="138"/>
      <c r="D488" s="138"/>
      <c r="E488" s="138"/>
      <c r="F488" s="128"/>
      <c r="G488" s="129"/>
      <c r="H488" s="129"/>
      <c r="I488" s="129"/>
      <c r="J488" s="129"/>
      <c r="K488" s="129"/>
      <c r="L488" s="129"/>
      <c r="M488" s="101">
        <f t="shared" si="78"/>
        <v>0</v>
      </c>
      <c r="N488" s="138"/>
      <c r="O488" s="102">
        <f t="shared" si="80"/>
        <v>0</v>
      </c>
      <c r="P488" s="102" t="str">
        <f>IF(O488=0,"",VLOOKUP(C488&amp;D488&amp;E488,'(資料）基準単価表'!$I:$J,2,0))</f>
        <v/>
      </c>
      <c r="Q488" s="115">
        <f t="shared" si="79"/>
        <v>0</v>
      </c>
    </row>
    <row r="489" spans="2:17" ht="22.5" customHeight="1">
      <c r="B489" s="100" t="s">
        <v>252</v>
      </c>
      <c r="C489" s="138"/>
      <c r="D489" s="138"/>
      <c r="E489" s="138"/>
      <c r="F489" s="128"/>
      <c r="G489" s="129"/>
      <c r="H489" s="129"/>
      <c r="I489" s="129"/>
      <c r="J489" s="129"/>
      <c r="K489" s="129"/>
      <c r="L489" s="129"/>
      <c r="M489" s="101">
        <f t="shared" si="78"/>
        <v>0</v>
      </c>
      <c r="N489" s="138"/>
      <c r="O489" s="102">
        <f t="shared" si="80"/>
        <v>0</v>
      </c>
      <c r="P489" s="102" t="str">
        <f>IF(O489=0,"",VLOOKUP(C489&amp;D489&amp;E489,'(資料）基準単価表'!$I:$J,2,0))</f>
        <v/>
      </c>
      <c r="Q489" s="115">
        <f t="shared" si="79"/>
        <v>0</v>
      </c>
    </row>
  </sheetData>
  <sheetProtection algorithmName="SHA-512" hashValue="eePmolgGSo3TQW1y4XDYNwdqCiAMeLyIly3BQ8gDtl3xvBDfnFUvB++IWj+lGJ5vKYjDx2Uxcmuv1o65os0Xvw==" saltValue="CULY1CgWcpdFmKRUrY4Sfw==" spinCount="100000" sheet="1" selectLockedCells="1"/>
  <mergeCells count="135">
    <mergeCell ref="B19:C19"/>
    <mergeCell ref="O19:P19"/>
    <mergeCell ref="B1:C1"/>
    <mergeCell ref="O1:P1"/>
    <mergeCell ref="B2:C2"/>
    <mergeCell ref="O2:P2"/>
    <mergeCell ref="O3:P3"/>
    <mergeCell ref="B55:C55"/>
    <mergeCell ref="O55:P55"/>
    <mergeCell ref="O56:P56"/>
    <mergeCell ref="B56:C56"/>
    <mergeCell ref="O39:P39"/>
    <mergeCell ref="B20:C20"/>
    <mergeCell ref="O20:P20"/>
    <mergeCell ref="O21:P21"/>
    <mergeCell ref="B37:C37"/>
    <mergeCell ref="O37:P37"/>
    <mergeCell ref="B38:C38"/>
    <mergeCell ref="O38:P38"/>
    <mergeCell ref="B254:C254"/>
    <mergeCell ref="O254:P254"/>
    <mergeCell ref="O255:P255"/>
    <mergeCell ref="B272:C272"/>
    <mergeCell ref="O272:P272"/>
    <mergeCell ref="B273:C273"/>
    <mergeCell ref="O273:P273"/>
    <mergeCell ref="O274:P274"/>
    <mergeCell ref="O145:P145"/>
    <mergeCell ref="O165:P165"/>
    <mergeCell ref="O110:P110"/>
    <mergeCell ref="B127:C127"/>
    <mergeCell ref="O128:P128"/>
    <mergeCell ref="B145:C145"/>
    <mergeCell ref="O146:P146"/>
    <mergeCell ref="B74:C74"/>
    <mergeCell ref="O75:P75"/>
    <mergeCell ref="B92:C92"/>
    <mergeCell ref="O93:P93"/>
    <mergeCell ref="O109:P109"/>
    <mergeCell ref="B109:C109"/>
    <mergeCell ref="B91:C91"/>
    <mergeCell ref="O91:P91"/>
    <mergeCell ref="O92:P92"/>
    <mergeCell ref="O74:P74"/>
    <mergeCell ref="O127:P127"/>
    <mergeCell ref="O57:P57"/>
    <mergeCell ref="B110:C110"/>
    <mergeCell ref="O111:P111"/>
    <mergeCell ref="B128:C128"/>
    <mergeCell ref="O129:P129"/>
    <mergeCell ref="B146:C146"/>
    <mergeCell ref="O147:P147"/>
    <mergeCell ref="B163:C163"/>
    <mergeCell ref="B164:C164"/>
    <mergeCell ref="O164:P164"/>
    <mergeCell ref="O163:P163"/>
    <mergeCell ref="B73:C73"/>
    <mergeCell ref="O73:P73"/>
    <mergeCell ref="B181:C181"/>
    <mergeCell ref="B182:C182"/>
    <mergeCell ref="O182:P182"/>
    <mergeCell ref="O183:P183"/>
    <mergeCell ref="B199:C199"/>
    <mergeCell ref="B200:C200"/>
    <mergeCell ref="O200:P200"/>
    <mergeCell ref="O201:P201"/>
    <mergeCell ref="B217:C217"/>
    <mergeCell ref="O217:P217"/>
    <mergeCell ref="O181:P181"/>
    <mergeCell ref="O199:P199"/>
    <mergeCell ref="B218:C218"/>
    <mergeCell ref="O218:P218"/>
    <mergeCell ref="O219:P219"/>
    <mergeCell ref="B235:C235"/>
    <mergeCell ref="O235:P235"/>
    <mergeCell ref="B236:C236"/>
    <mergeCell ref="O236:P236"/>
    <mergeCell ref="O237:P237"/>
    <mergeCell ref="B253:C253"/>
    <mergeCell ref="O253:P253"/>
    <mergeCell ref="B290:C290"/>
    <mergeCell ref="O290:P290"/>
    <mergeCell ref="B291:C291"/>
    <mergeCell ref="O291:P291"/>
    <mergeCell ref="O292:P292"/>
    <mergeCell ref="B308:C308"/>
    <mergeCell ref="O308:P308"/>
    <mergeCell ref="B309:C309"/>
    <mergeCell ref="O309:P309"/>
    <mergeCell ref="O310:P310"/>
    <mergeCell ref="B327:C327"/>
    <mergeCell ref="O327:P327"/>
    <mergeCell ref="B328:C328"/>
    <mergeCell ref="O328:P328"/>
    <mergeCell ref="O329:P329"/>
    <mergeCell ref="B345:C345"/>
    <mergeCell ref="O345:P345"/>
    <mergeCell ref="B346:C346"/>
    <mergeCell ref="O346:P346"/>
    <mergeCell ref="O347:P347"/>
    <mergeCell ref="B363:C363"/>
    <mergeCell ref="O363:P363"/>
    <mergeCell ref="B364:C364"/>
    <mergeCell ref="O364:P364"/>
    <mergeCell ref="O365:P365"/>
    <mergeCell ref="B382:C382"/>
    <mergeCell ref="O382:P382"/>
    <mergeCell ref="B383:C383"/>
    <mergeCell ref="O383:P383"/>
    <mergeCell ref="O384:P384"/>
    <mergeCell ref="B400:C400"/>
    <mergeCell ref="O400:P400"/>
    <mergeCell ref="B401:C401"/>
    <mergeCell ref="O401:P401"/>
    <mergeCell ref="O402:P402"/>
    <mergeCell ref="B418:C418"/>
    <mergeCell ref="O418:P418"/>
    <mergeCell ref="B419:C419"/>
    <mergeCell ref="O419:P419"/>
    <mergeCell ref="O457:P457"/>
    <mergeCell ref="B473:C473"/>
    <mergeCell ref="O473:P473"/>
    <mergeCell ref="B474:C474"/>
    <mergeCell ref="O474:P474"/>
    <mergeCell ref="O475:P475"/>
    <mergeCell ref="O420:P420"/>
    <mergeCell ref="B437:C437"/>
    <mergeCell ref="O437:P437"/>
    <mergeCell ref="B438:C438"/>
    <mergeCell ref="O438:P438"/>
    <mergeCell ref="O439:P439"/>
    <mergeCell ref="B455:C455"/>
    <mergeCell ref="O455:P455"/>
    <mergeCell ref="B456:C456"/>
    <mergeCell ref="O456:P456"/>
  </mergeCells>
  <phoneticPr fontId="3"/>
  <dataValidations count="1">
    <dataValidation type="list" operator="equal" allowBlank="1" showInputMessage="1" showErrorMessage="1" sqref="N6:N17 N24:N35 N42:N53 N60:N71 N78:N89 N96:N107 N114:N125 N132:N143 N150:N161 N168:N179 N186:N197 N204:N215 N222:N233 N240:N251 N258:N269 N277:N288 N295:N306 N313:N324 N332:N343 N350:N361 N368:N379 N387:N398 N405:N416 N423:N434 N442:N453 N460:N471 N478:N489" xr:uid="{935A4A85-1A75-4520-80CC-C5EFA7D5C047}">
      <formula1>"11.60,11.28,11.20,10.96,10.80,10.48,10.24,10.00"</formula1>
      <formula2>0</formula2>
    </dataValidation>
  </dataValidations>
  <pageMargins left="0" right="0" top="0.35433070866141736" bottom="0.35433070866141736" header="0.51181102362204722" footer="0.51181102362204722"/>
  <pageSetup paperSize="9" scale="62" firstPageNumber="0" fitToHeight="0" orientation="portrait" r:id="rId1"/>
  <rowBreaks count="8" manualBreakCount="8">
    <brk id="53" max="16383" man="1"/>
    <brk id="107" max="16383" man="1"/>
    <brk id="161" max="16383" man="1"/>
    <brk id="215" max="16383" man="1"/>
    <brk id="269" max="16383" man="1"/>
    <brk id="324" max="16383" man="1"/>
    <brk id="379" max="16383" man="1"/>
    <brk id="434" max="16383"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9DCFEEC-5142-4C7D-8F93-022CD6E1EBB4}">
          <x14:formula1>
            <xm:f>'(資料）基準単価表'!$F$4:$F$6</xm:f>
          </x14:formula1>
          <xm:sqref>C6:C17 C24:C35 C42:C53 C60:C71 C78:C89 C96:C107 C114:C125 C132:C143 C150:C161 C168:C179 C186:C197 C204:C215 C222:C233 C240:C251 C258:C269 C277:C288 C295:C306 C313:C324 C332:C343 C350:C361 C368:C379 C387:C398 C405:C416 C423:C434 C442:C453 C460:C471 C478:C489</xm:sqref>
        </x14:dataValidation>
        <x14:dataValidation type="list" allowBlank="1" showInputMessage="1" showErrorMessage="1" xr:uid="{00985CDA-849B-483B-A0A9-EE53E0C83336}">
          <x14:formula1>
            <xm:f>'(資料）基準単価表'!$G$4:$G$6</xm:f>
          </x14:formula1>
          <xm:sqref>D6:D17 D24:D35 D42:D53 D60:D71 D78:D89 D96:D107 D114:D125 D132:D143 D150:D161 D168:D179 D186:D197 D204:D215 D222:D233 D240:D251 D258:D269 D277:D288 D295:D306 D313:D324 D332:D343 D350:D361 D368:D379 D387:D398 D405:D416 D423:D434 D442:D453 D460:D471 D478:D489</xm:sqref>
        </x14:dataValidation>
        <x14:dataValidation type="list" allowBlank="1" showInputMessage="1" showErrorMessage="1" xr:uid="{3E35D963-A1ED-4594-8752-ABC00007024D}">
          <x14:formula1>
            <xm:f>'(資料）基準単価表'!$H$4:$H$9</xm:f>
          </x14:formula1>
          <xm:sqref>E6:E17 E24:E35 E42:E53 E60:E71 E78:E89 E96:E107 E114:E125 E132:E143 E150:E161 E168:E179 E186:E197 E204:E215 E222:E233 E240:E251 E258:E269 E277:E288 E295:E306 E313:E324 E332:E343 E350:E361 E368:E379 E387:E398 E405:E416 E423:E434 E442:E453 E460:E471 E478:E489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N49"/>
  <sheetViews>
    <sheetView view="pageBreakPreview" zoomScale="115" zoomScaleNormal="100" zoomScaleSheetLayoutView="115" workbookViewId="0">
      <selection activeCell="F6" sqref="F6"/>
    </sheetView>
  </sheetViews>
  <sheetFormatPr defaultRowHeight="15"/>
  <cols>
    <col min="1" max="1" width="4" style="43" customWidth="1"/>
    <col min="2" max="2" width="9" style="43"/>
    <col min="3" max="3" width="8.5" style="43" customWidth="1"/>
    <col min="4" max="4" width="9" style="43"/>
    <col min="5" max="5" width="20.75" style="43" customWidth="1"/>
    <col min="6" max="7" width="14.875" style="57" customWidth="1"/>
    <col min="8" max="8" width="5.125" style="43" customWidth="1"/>
    <col min="9" max="9" width="2.125" style="43" customWidth="1"/>
    <col min="10" max="10" width="1" style="43" customWidth="1"/>
    <col min="11" max="256" width="9" style="43"/>
    <col min="257" max="257" width="4" style="43" customWidth="1"/>
    <col min="258" max="260" width="9" style="43"/>
    <col min="261" max="261" width="20.75" style="43" customWidth="1"/>
    <col min="262" max="262" width="15.625" style="43" customWidth="1"/>
    <col min="263" max="263" width="15.5" style="43" customWidth="1"/>
    <col min="264" max="264" width="5.125" style="43" customWidth="1"/>
    <col min="265" max="265" width="2.125" style="43" customWidth="1"/>
    <col min="266" max="266" width="1.125" style="43" customWidth="1"/>
    <col min="267" max="512" width="9" style="43"/>
    <col min="513" max="513" width="4" style="43" customWidth="1"/>
    <col min="514" max="516" width="9" style="43"/>
    <col min="517" max="517" width="20.75" style="43" customWidth="1"/>
    <col min="518" max="518" width="15.625" style="43" customWidth="1"/>
    <col min="519" max="519" width="15.5" style="43" customWidth="1"/>
    <col min="520" max="520" width="5.125" style="43" customWidth="1"/>
    <col min="521" max="521" width="2.125" style="43" customWidth="1"/>
    <col min="522" max="522" width="1.125" style="43" customWidth="1"/>
    <col min="523" max="768" width="9" style="43"/>
    <col min="769" max="769" width="4" style="43" customWidth="1"/>
    <col min="770" max="772" width="9" style="43"/>
    <col min="773" max="773" width="20.75" style="43" customWidth="1"/>
    <col min="774" max="774" width="15.625" style="43" customWidth="1"/>
    <col min="775" max="775" width="15.5" style="43" customWidth="1"/>
    <col min="776" max="776" width="5.125" style="43" customWidth="1"/>
    <col min="777" max="777" width="2.125" style="43" customWidth="1"/>
    <col min="778" max="778" width="1.125" style="43" customWidth="1"/>
    <col min="779" max="1024" width="9" style="43"/>
    <col min="1025" max="1025" width="4" style="43" customWidth="1"/>
    <col min="1026" max="1028" width="9" style="43"/>
    <col min="1029" max="1029" width="20.75" style="43" customWidth="1"/>
    <col min="1030" max="1030" width="15.625" style="43" customWidth="1"/>
    <col min="1031" max="1031" width="15.5" style="43" customWidth="1"/>
    <col min="1032" max="1032" width="5.125" style="43" customWidth="1"/>
    <col min="1033" max="1033" width="2.125" style="43" customWidth="1"/>
    <col min="1034" max="1034" width="1.125" style="43" customWidth="1"/>
    <col min="1035" max="1280" width="9" style="43"/>
    <col min="1281" max="1281" width="4" style="43" customWidth="1"/>
    <col min="1282" max="1284" width="9" style="43"/>
    <col min="1285" max="1285" width="20.75" style="43" customWidth="1"/>
    <col min="1286" max="1286" width="15.625" style="43" customWidth="1"/>
    <col min="1287" max="1287" width="15.5" style="43" customWidth="1"/>
    <col min="1288" max="1288" width="5.125" style="43" customWidth="1"/>
    <col min="1289" max="1289" width="2.125" style="43" customWidth="1"/>
    <col min="1290" max="1290" width="1.125" style="43" customWidth="1"/>
    <col min="1291" max="1536" width="9" style="43"/>
    <col min="1537" max="1537" width="4" style="43" customWidth="1"/>
    <col min="1538" max="1540" width="9" style="43"/>
    <col min="1541" max="1541" width="20.75" style="43" customWidth="1"/>
    <col min="1542" max="1542" width="15.625" style="43" customWidth="1"/>
    <col min="1543" max="1543" width="15.5" style="43" customWidth="1"/>
    <col min="1544" max="1544" width="5.125" style="43" customWidth="1"/>
    <col min="1545" max="1545" width="2.125" style="43" customWidth="1"/>
    <col min="1546" max="1546" width="1.125" style="43" customWidth="1"/>
    <col min="1547" max="1792" width="9" style="43"/>
    <col min="1793" max="1793" width="4" style="43" customWidth="1"/>
    <col min="1794" max="1796" width="9" style="43"/>
    <col min="1797" max="1797" width="20.75" style="43" customWidth="1"/>
    <col min="1798" max="1798" width="15.625" style="43" customWidth="1"/>
    <col min="1799" max="1799" width="15.5" style="43" customWidth="1"/>
    <col min="1800" max="1800" width="5.125" style="43" customWidth="1"/>
    <col min="1801" max="1801" width="2.125" style="43" customWidth="1"/>
    <col min="1802" max="1802" width="1.125" style="43" customWidth="1"/>
    <col min="1803" max="2048" width="9" style="43"/>
    <col min="2049" max="2049" width="4" style="43" customWidth="1"/>
    <col min="2050" max="2052" width="9" style="43"/>
    <col min="2053" max="2053" width="20.75" style="43" customWidth="1"/>
    <col min="2054" max="2054" width="15.625" style="43" customWidth="1"/>
    <col min="2055" max="2055" width="15.5" style="43" customWidth="1"/>
    <col min="2056" max="2056" width="5.125" style="43" customWidth="1"/>
    <col min="2057" max="2057" width="2.125" style="43" customWidth="1"/>
    <col min="2058" max="2058" width="1.125" style="43" customWidth="1"/>
    <col min="2059" max="2304" width="9" style="43"/>
    <col min="2305" max="2305" width="4" style="43" customWidth="1"/>
    <col min="2306" max="2308" width="9" style="43"/>
    <col min="2309" max="2309" width="20.75" style="43" customWidth="1"/>
    <col min="2310" max="2310" width="15.625" style="43" customWidth="1"/>
    <col min="2311" max="2311" width="15.5" style="43" customWidth="1"/>
    <col min="2312" max="2312" width="5.125" style="43" customWidth="1"/>
    <col min="2313" max="2313" width="2.125" style="43" customWidth="1"/>
    <col min="2314" max="2314" width="1.125" style="43" customWidth="1"/>
    <col min="2315" max="2560" width="9" style="43"/>
    <col min="2561" max="2561" width="4" style="43" customWidth="1"/>
    <col min="2562" max="2564" width="9" style="43"/>
    <col min="2565" max="2565" width="20.75" style="43" customWidth="1"/>
    <col min="2566" max="2566" width="15.625" style="43" customWidth="1"/>
    <col min="2567" max="2567" width="15.5" style="43" customWidth="1"/>
    <col min="2568" max="2568" width="5.125" style="43" customWidth="1"/>
    <col min="2569" max="2569" width="2.125" style="43" customWidth="1"/>
    <col min="2570" max="2570" width="1.125" style="43" customWidth="1"/>
    <col min="2571" max="2816" width="9" style="43"/>
    <col min="2817" max="2817" width="4" style="43" customWidth="1"/>
    <col min="2818" max="2820" width="9" style="43"/>
    <col min="2821" max="2821" width="20.75" style="43" customWidth="1"/>
    <col min="2822" max="2822" width="15.625" style="43" customWidth="1"/>
    <col min="2823" max="2823" width="15.5" style="43" customWidth="1"/>
    <col min="2824" max="2824" width="5.125" style="43" customWidth="1"/>
    <col min="2825" max="2825" width="2.125" style="43" customWidth="1"/>
    <col min="2826" max="2826" width="1.125" style="43" customWidth="1"/>
    <col min="2827" max="3072" width="9" style="43"/>
    <col min="3073" max="3073" width="4" style="43" customWidth="1"/>
    <col min="3074" max="3076" width="9" style="43"/>
    <col min="3077" max="3077" width="20.75" style="43" customWidth="1"/>
    <col min="3078" max="3078" width="15.625" style="43" customWidth="1"/>
    <col min="3079" max="3079" width="15.5" style="43" customWidth="1"/>
    <col min="3080" max="3080" width="5.125" style="43" customWidth="1"/>
    <col min="3081" max="3081" width="2.125" style="43" customWidth="1"/>
    <col min="3082" max="3082" width="1.125" style="43" customWidth="1"/>
    <col min="3083" max="3328" width="9" style="43"/>
    <col min="3329" max="3329" width="4" style="43" customWidth="1"/>
    <col min="3330" max="3332" width="9" style="43"/>
    <col min="3333" max="3333" width="20.75" style="43" customWidth="1"/>
    <col min="3334" max="3334" width="15.625" style="43" customWidth="1"/>
    <col min="3335" max="3335" width="15.5" style="43" customWidth="1"/>
    <col min="3336" max="3336" width="5.125" style="43" customWidth="1"/>
    <col min="3337" max="3337" width="2.125" style="43" customWidth="1"/>
    <col min="3338" max="3338" width="1.125" style="43" customWidth="1"/>
    <col min="3339" max="3584" width="9" style="43"/>
    <col min="3585" max="3585" width="4" style="43" customWidth="1"/>
    <col min="3586" max="3588" width="9" style="43"/>
    <col min="3589" max="3589" width="20.75" style="43" customWidth="1"/>
    <col min="3590" max="3590" width="15.625" style="43" customWidth="1"/>
    <col min="3591" max="3591" width="15.5" style="43" customWidth="1"/>
    <col min="3592" max="3592" width="5.125" style="43" customWidth="1"/>
    <col min="3593" max="3593" width="2.125" style="43" customWidth="1"/>
    <col min="3594" max="3594" width="1.125" style="43" customWidth="1"/>
    <col min="3595" max="3840" width="9" style="43"/>
    <col min="3841" max="3841" width="4" style="43" customWidth="1"/>
    <col min="3842" max="3844" width="9" style="43"/>
    <col min="3845" max="3845" width="20.75" style="43" customWidth="1"/>
    <col min="3846" max="3846" width="15.625" style="43" customWidth="1"/>
    <col min="3847" max="3847" width="15.5" style="43" customWidth="1"/>
    <col min="3848" max="3848" width="5.125" style="43" customWidth="1"/>
    <col min="3849" max="3849" width="2.125" style="43" customWidth="1"/>
    <col min="3850" max="3850" width="1.125" style="43" customWidth="1"/>
    <col min="3851" max="4096" width="9" style="43"/>
    <col min="4097" max="4097" width="4" style="43" customWidth="1"/>
    <col min="4098" max="4100" width="9" style="43"/>
    <col min="4101" max="4101" width="20.75" style="43" customWidth="1"/>
    <col min="4102" max="4102" width="15.625" style="43" customWidth="1"/>
    <col min="4103" max="4103" width="15.5" style="43" customWidth="1"/>
    <col min="4104" max="4104" width="5.125" style="43" customWidth="1"/>
    <col min="4105" max="4105" width="2.125" style="43" customWidth="1"/>
    <col min="4106" max="4106" width="1.125" style="43" customWidth="1"/>
    <col min="4107" max="4352" width="9" style="43"/>
    <col min="4353" max="4353" width="4" style="43" customWidth="1"/>
    <col min="4354" max="4356" width="9" style="43"/>
    <col min="4357" max="4357" width="20.75" style="43" customWidth="1"/>
    <col min="4358" max="4358" width="15.625" style="43" customWidth="1"/>
    <col min="4359" max="4359" width="15.5" style="43" customWidth="1"/>
    <col min="4360" max="4360" width="5.125" style="43" customWidth="1"/>
    <col min="4361" max="4361" width="2.125" style="43" customWidth="1"/>
    <col min="4362" max="4362" width="1.125" style="43" customWidth="1"/>
    <col min="4363" max="4608" width="9" style="43"/>
    <col min="4609" max="4609" width="4" style="43" customWidth="1"/>
    <col min="4610" max="4612" width="9" style="43"/>
    <col min="4613" max="4613" width="20.75" style="43" customWidth="1"/>
    <col min="4614" max="4614" width="15.625" style="43" customWidth="1"/>
    <col min="4615" max="4615" width="15.5" style="43" customWidth="1"/>
    <col min="4616" max="4616" width="5.125" style="43" customWidth="1"/>
    <col min="4617" max="4617" width="2.125" style="43" customWidth="1"/>
    <col min="4618" max="4618" width="1.125" style="43" customWidth="1"/>
    <col min="4619" max="4864" width="9" style="43"/>
    <col min="4865" max="4865" width="4" style="43" customWidth="1"/>
    <col min="4866" max="4868" width="9" style="43"/>
    <col min="4869" max="4869" width="20.75" style="43" customWidth="1"/>
    <col min="4870" max="4870" width="15.625" style="43" customWidth="1"/>
    <col min="4871" max="4871" width="15.5" style="43" customWidth="1"/>
    <col min="4872" max="4872" width="5.125" style="43" customWidth="1"/>
    <col min="4873" max="4873" width="2.125" style="43" customWidth="1"/>
    <col min="4874" max="4874" width="1.125" style="43" customWidth="1"/>
    <col min="4875" max="5120" width="9" style="43"/>
    <col min="5121" max="5121" width="4" style="43" customWidth="1"/>
    <col min="5122" max="5124" width="9" style="43"/>
    <col min="5125" max="5125" width="20.75" style="43" customWidth="1"/>
    <col min="5126" max="5126" width="15.625" style="43" customWidth="1"/>
    <col min="5127" max="5127" width="15.5" style="43" customWidth="1"/>
    <col min="5128" max="5128" width="5.125" style="43" customWidth="1"/>
    <col min="5129" max="5129" width="2.125" style="43" customWidth="1"/>
    <col min="5130" max="5130" width="1.125" style="43" customWidth="1"/>
    <col min="5131" max="5376" width="9" style="43"/>
    <col min="5377" max="5377" width="4" style="43" customWidth="1"/>
    <col min="5378" max="5380" width="9" style="43"/>
    <col min="5381" max="5381" width="20.75" style="43" customWidth="1"/>
    <col min="5382" max="5382" width="15.625" style="43" customWidth="1"/>
    <col min="5383" max="5383" width="15.5" style="43" customWidth="1"/>
    <col min="5384" max="5384" width="5.125" style="43" customWidth="1"/>
    <col min="5385" max="5385" width="2.125" style="43" customWidth="1"/>
    <col min="5386" max="5386" width="1.125" style="43" customWidth="1"/>
    <col min="5387" max="5632" width="9" style="43"/>
    <col min="5633" max="5633" width="4" style="43" customWidth="1"/>
    <col min="5634" max="5636" width="9" style="43"/>
    <col min="5637" max="5637" width="20.75" style="43" customWidth="1"/>
    <col min="5638" max="5638" width="15.625" style="43" customWidth="1"/>
    <col min="5639" max="5639" width="15.5" style="43" customWidth="1"/>
    <col min="5640" max="5640" width="5.125" style="43" customWidth="1"/>
    <col min="5641" max="5641" width="2.125" style="43" customWidth="1"/>
    <col min="5642" max="5642" width="1.125" style="43" customWidth="1"/>
    <col min="5643" max="5888" width="9" style="43"/>
    <col min="5889" max="5889" width="4" style="43" customWidth="1"/>
    <col min="5890" max="5892" width="9" style="43"/>
    <col min="5893" max="5893" width="20.75" style="43" customWidth="1"/>
    <col min="5894" max="5894" width="15.625" style="43" customWidth="1"/>
    <col min="5895" max="5895" width="15.5" style="43" customWidth="1"/>
    <col min="5896" max="5896" width="5.125" style="43" customWidth="1"/>
    <col min="5897" max="5897" width="2.125" style="43" customWidth="1"/>
    <col min="5898" max="5898" width="1.125" style="43" customWidth="1"/>
    <col min="5899" max="6144" width="9" style="43"/>
    <col min="6145" max="6145" width="4" style="43" customWidth="1"/>
    <col min="6146" max="6148" width="9" style="43"/>
    <col min="6149" max="6149" width="20.75" style="43" customWidth="1"/>
    <col min="6150" max="6150" width="15.625" style="43" customWidth="1"/>
    <col min="6151" max="6151" width="15.5" style="43" customWidth="1"/>
    <col min="6152" max="6152" width="5.125" style="43" customWidth="1"/>
    <col min="6153" max="6153" width="2.125" style="43" customWidth="1"/>
    <col min="6154" max="6154" width="1.125" style="43" customWidth="1"/>
    <col min="6155" max="6400" width="9" style="43"/>
    <col min="6401" max="6401" width="4" style="43" customWidth="1"/>
    <col min="6402" max="6404" width="9" style="43"/>
    <col min="6405" max="6405" width="20.75" style="43" customWidth="1"/>
    <col min="6406" max="6406" width="15.625" style="43" customWidth="1"/>
    <col min="6407" max="6407" width="15.5" style="43" customWidth="1"/>
    <col min="6408" max="6408" width="5.125" style="43" customWidth="1"/>
    <col min="6409" max="6409" width="2.125" style="43" customWidth="1"/>
    <col min="6410" max="6410" width="1.125" style="43" customWidth="1"/>
    <col min="6411" max="6656" width="9" style="43"/>
    <col min="6657" max="6657" width="4" style="43" customWidth="1"/>
    <col min="6658" max="6660" width="9" style="43"/>
    <col min="6661" max="6661" width="20.75" style="43" customWidth="1"/>
    <col min="6662" max="6662" width="15.625" style="43" customWidth="1"/>
    <col min="6663" max="6663" width="15.5" style="43" customWidth="1"/>
    <col min="6664" max="6664" width="5.125" style="43" customWidth="1"/>
    <col min="6665" max="6665" width="2.125" style="43" customWidth="1"/>
    <col min="6666" max="6666" width="1.125" style="43" customWidth="1"/>
    <col min="6667" max="6912" width="9" style="43"/>
    <col min="6913" max="6913" width="4" style="43" customWidth="1"/>
    <col min="6914" max="6916" width="9" style="43"/>
    <col min="6917" max="6917" width="20.75" style="43" customWidth="1"/>
    <col min="6918" max="6918" width="15.625" style="43" customWidth="1"/>
    <col min="6919" max="6919" width="15.5" style="43" customWidth="1"/>
    <col min="6920" max="6920" width="5.125" style="43" customWidth="1"/>
    <col min="6921" max="6921" width="2.125" style="43" customWidth="1"/>
    <col min="6922" max="6922" width="1.125" style="43" customWidth="1"/>
    <col min="6923" max="7168" width="9" style="43"/>
    <col min="7169" max="7169" width="4" style="43" customWidth="1"/>
    <col min="7170" max="7172" width="9" style="43"/>
    <col min="7173" max="7173" width="20.75" style="43" customWidth="1"/>
    <col min="7174" max="7174" width="15.625" style="43" customWidth="1"/>
    <col min="7175" max="7175" width="15.5" style="43" customWidth="1"/>
    <col min="7176" max="7176" width="5.125" style="43" customWidth="1"/>
    <col min="7177" max="7177" width="2.125" style="43" customWidth="1"/>
    <col min="7178" max="7178" width="1.125" style="43" customWidth="1"/>
    <col min="7179" max="7424" width="9" style="43"/>
    <col min="7425" max="7425" width="4" style="43" customWidth="1"/>
    <col min="7426" max="7428" width="9" style="43"/>
    <col min="7429" max="7429" width="20.75" style="43" customWidth="1"/>
    <col min="7430" max="7430" width="15.625" style="43" customWidth="1"/>
    <col min="7431" max="7431" width="15.5" style="43" customWidth="1"/>
    <col min="7432" max="7432" width="5.125" style="43" customWidth="1"/>
    <col min="7433" max="7433" width="2.125" style="43" customWidth="1"/>
    <col min="7434" max="7434" width="1.125" style="43" customWidth="1"/>
    <col min="7435" max="7680" width="9" style="43"/>
    <col min="7681" max="7681" width="4" style="43" customWidth="1"/>
    <col min="7682" max="7684" width="9" style="43"/>
    <col min="7685" max="7685" width="20.75" style="43" customWidth="1"/>
    <col min="7686" max="7686" width="15.625" style="43" customWidth="1"/>
    <col min="7687" max="7687" width="15.5" style="43" customWidth="1"/>
    <col min="7688" max="7688" width="5.125" style="43" customWidth="1"/>
    <col min="7689" max="7689" width="2.125" style="43" customWidth="1"/>
    <col min="7690" max="7690" width="1.125" style="43" customWidth="1"/>
    <col min="7691" max="7936" width="9" style="43"/>
    <col min="7937" max="7937" width="4" style="43" customWidth="1"/>
    <col min="7938" max="7940" width="9" style="43"/>
    <col min="7941" max="7941" width="20.75" style="43" customWidth="1"/>
    <col min="7942" max="7942" width="15.625" style="43" customWidth="1"/>
    <col min="7943" max="7943" width="15.5" style="43" customWidth="1"/>
    <col min="7944" max="7944" width="5.125" style="43" customWidth="1"/>
    <col min="7945" max="7945" width="2.125" style="43" customWidth="1"/>
    <col min="7946" max="7946" width="1.125" style="43" customWidth="1"/>
    <col min="7947" max="8192" width="9" style="43"/>
    <col min="8193" max="8193" width="4" style="43" customWidth="1"/>
    <col min="8194" max="8196" width="9" style="43"/>
    <col min="8197" max="8197" width="20.75" style="43" customWidth="1"/>
    <col min="8198" max="8198" width="15.625" style="43" customWidth="1"/>
    <col min="8199" max="8199" width="15.5" style="43" customWidth="1"/>
    <col min="8200" max="8200" width="5.125" style="43" customWidth="1"/>
    <col min="8201" max="8201" width="2.125" style="43" customWidth="1"/>
    <col min="8202" max="8202" width="1.125" style="43" customWidth="1"/>
    <col min="8203" max="8448" width="9" style="43"/>
    <col min="8449" max="8449" width="4" style="43" customWidth="1"/>
    <col min="8450" max="8452" width="9" style="43"/>
    <col min="8453" max="8453" width="20.75" style="43" customWidth="1"/>
    <col min="8454" max="8454" width="15.625" style="43" customWidth="1"/>
    <col min="8455" max="8455" width="15.5" style="43" customWidth="1"/>
    <col min="8456" max="8456" width="5.125" style="43" customWidth="1"/>
    <col min="8457" max="8457" width="2.125" style="43" customWidth="1"/>
    <col min="8458" max="8458" width="1.125" style="43" customWidth="1"/>
    <col min="8459" max="8704" width="9" style="43"/>
    <col min="8705" max="8705" width="4" style="43" customWidth="1"/>
    <col min="8706" max="8708" width="9" style="43"/>
    <col min="8709" max="8709" width="20.75" style="43" customWidth="1"/>
    <col min="8710" max="8710" width="15.625" style="43" customWidth="1"/>
    <col min="8711" max="8711" width="15.5" style="43" customWidth="1"/>
    <col min="8712" max="8712" width="5.125" style="43" customWidth="1"/>
    <col min="8713" max="8713" width="2.125" style="43" customWidth="1"/>
    <col min="8714" max="8714" width="1.125" style="43" customWidth="1"/>
    <col min="8715" max="8960" width="9" style="43"/>
    <col min="8961" max="8961" width="4" style="43" customWidth="1"/>
    <col min="8962" max="8964" width="9" style="43"/>
    <col min="8965" max="8965" width="20.75" style="43" customWidth="1"/>
    <col min="8966" max="8966" width="15.625" style="43" customWidth="1"/>
    <col min="8967" max="8967" width="15.5" style="43" customWidth="1"/>
    <col min="8968" max="8968" width="5.125" style="43" customWidth="1"/>
    <col min="8969" max="8969" width="2.125" style="43" customWidth="1"/>
    <col min="8970" max="8970" width="1.125" style="43" customWidth="1"/>
    <col min="8971" max="9216" width="9" style="43"/>
    <col min="9217" max="9217" width="4" style="43" customWidth="1"/>
    <col min="9218" max="9220" width="9" style="43"/>
    <col min="9221" max="9221" width="20.75" style="43" customWidth="1"/>
    <col min="9222" max="9222" width="15.625" style="43" customWidth="1"/>
    <col min="9223" max="9223" width="15.5" style="43" customWidth="1"/>
    <col min="9224" max="9224" width="5.125" style="43" customWidth="1"/>
    <col min="9225" max="9225" width="2.125" style="43" customWidth="1"/>
    <col min="9226" max="9226" width="1.125" style="43" customWidth="1"/>
    <col min="9227" max="9472" width="9" style="43"/>
    <col min="9473" max="9473" width="4" style="43" customWidth="1"/>
    <col min="9474" max="9476" width="9" style="43"/>
    <col min="9477" max="9477" width="20.75" style="43" customWidth="1"/>
    <col min="9478" max="9478" width="15.625" style="43" customWidth="1"/>
    <col min="9479" max="9479" width="15.5" style="43" customWidth="1"/>
    <col min="9480" max="9480" width="5.125" style="43" customWidth="1"/>
    <col min="9481" max="9481" width="2.125" style="43" customWidth="1"/>
    <col min="9482" max="9482" width="1.125" style="43" customWidth="1"/>
    <col min="9483" max="9728" width="9" style="43"/>
    <col min="9729" max="9729" width="4" style="43" customWidth="1"/>
    <col min="9730" max="9732" width="9" style="43"/>
    <col min="9733" max="9733" width="20.75" style="43" customWidth="1"/>
    <col min="9734" max="9734" width="15.625" style="43" customWidth="1"/>
    <col min="9735" max="9735" width="15.5" style="43" customWidth="1"/>
    <col min="9736" max="9736" width="5.125" style="43" customWidth="1"/>
    <col min="9737" max="9737" width="2.125" style="43" customWidth="1"/>
    <col min="9738" max="9738" width="1.125" style="43" customWidth="1"/>
    <col min="9739" max="9984" width="9" style="43"/>
    <col min="9985" max="9985" width="4" style="43" customWidth="1"/>
    <col min="9986" max="9988" width="9" style="43"/>
    <col min="9989" max="9989" width="20.75" style="43" customWidth="1"/>
    <col min="9990" max="9990" width="15.625" style="43" customWidth="1"/>
    <col min="9991" max="9991" width="15.5" style="43" customWidth="1"/>
    <col min="9992" max="9992" width="5.125" style="43" customWidth="1"/>
    <col min="9993" max="9993" width="2.125" style="43" customWidth="1"/>
    <col min="9994" max="9994" width="1.125" style="43" customWidth="1"/>
    <col min="9995" max="10240" width="9" style="43"/>
    <col min="10241" max="10241" width="4" style="43" customWidth="1"/>
    <col min="10242" max="10244" width="9" style="43"/>
    <col min="10245" max="10245" width="20.75" style="43" customWidth="1"/>
    <col min="10246" max="10246" width="15.625" style="43" customWidth="1"/>
    <col min="10247" max="10247" width="15.5" style="43" customWidth="1"/>
    <col min="10248" max="10248" width="5.125" style="43" customWidth="1"/>
    <col min="10249" max="10249" width="2.125" style="43" customWidth="1"/>
    <col min="10250" max="10250" width="1.125" style="43" customWidth="1"/>
    <col min="10251" max="10496" width="9" style="43"/>
    <col min="10497" max="10497" width="4" style="43" customWidth="1"/>
    <col min="10498" max="10500" width="9" style="43"/>
    <col min="10501" max="10501" width="20.75" style="43" customWidth="1"/>
    <col min="10502" max="10502" width="15.625" style="43" customWidth="1"/>
    <col min="10503" max="10503" width="15.5" style="43" customWidth="1"/>
    <col min="10504" max="10504" width="5.125" style="43" customWidth="1"/>
    <col min="10505" max="10505" width="2.125" style="43" customWidth="1"/>
    <col min="10506" max="10506" width="1.125" style="43" customWidth="1"/>
    <col min="10507" max="10752" width="9" style="43"/>
    <col min="10753" max="10753" width="4" style="43" customWidth="1"/>
    <col min="10754" max="10756" width="9" style="43"/>
    <col min="10757" max="10757" width="20.75" style="43" customWidth="1"/>
    <col min="10758" max="10758" width="15.625" style="43" customWidth="1"/>
    <col min="10759" max="10759" width="15.5" style="43" customWidth="1"/>
    <col min="10760" max="10760" width="5.125" style="43" customWidth="1"/>
    <col min="10761" max="10761" width="2.125" style="43" customWidth="1"/>
    <col min="10762" max="10762" width="1.125" style="43" customWidth="1"/>
    <col min="10763" max="11008" width="9" style="43"/>
    <col min="11009" max="11009" width="4" style="43" customWidth="1"/>
    <col min="11010" max="11012" width="9" style="43"/>
    <col min="11013" max="11013" width="20.75" style="43" customWidth="1"/>
    <col min="11014" max="11014" width="15.625" style="43" customWidth="1"/>
    <col min="11015" max="11015" width="15.5" style="43" customWidth="1"/>
    <col min="11016" max="11016" width="5.125" style="43" customWidth="1"/>
    <col min="11017" max="11017" width="2.125" style="43" customWidth="1"/>
    <col min="11018" max="11018" width="1.125" style="43" customWidth="1"/>
    <col min="11019" max="11264" width="9" style="43"/>
    <col min="11265" max="11265" width="4" style="43" customWidth="1"/>
    <col min="11266" max="11268" width="9" style="43"/>
    <col min="11269" max="11269" width="20.75" style="43" customWidth="1"/>
    <col min="11270" max="11270" width="15.625" style="43" customWidth="1"/>
    <col min="11271" max="11271" width="15.5" style="43" customWidth="1"/>
    <col min="11272" max="11272" width="5.125" style="43" customWidth="1"/>
    <col min="11273" max="11273" width="2.125" style="43" customWidth="1"/>
    <col min="11274" max="11274" width="1.125" style="43" customWidth="1"/>
    <col min="11275" max="11520" width="9" style="43"/>
    <col min="11521" max="11521" width="4" style="43" customWidth="1"/>
    <col min="11522" max="11524" width="9" style="43"/>
    <col min="11525" max="11525" width="20.75" style="43" customWidth="1"/>
    <col min="11526" max="11526" width="15.625" style="43" customWidth="1"/>
    <col min="11527" max="11527" width="15.5" style="43" customWidth="1"/>
    <col min="11528" max="11528" width="5.125" style="43" customWidth="1"/>
    <col min="11529" max="11529" width="2.125" style="43" customWidth="1"/>
    <col min="11530" max="11530" width="1.125" style="43" customWidth="1"/>
    <col min="11531" max="11776" width="9" style="43"/>
    <col min="11777" max="11777" width="4" style="43" customWidth="1"/>
    <col min="11778" max="11780" width="9" style="43"/>
    <col min="11781" max="11781" width="20.75" style="43" customWidth="1"/>
    <col min="11782" max="11782" width="15.625" style="43" customWidth="1"/>
    <col min="11783" max="11783" width="15.5" style="43" customWidth="1"/>
    <col min="11784" max="11784" width="5.125" style="43" customWidth="1"/>
    <col min="11785" max="11785" width="2.125" style="43" customWidth="1"/>
    <col min="11786" max="11786" width="1.125" style="43" customWidth="1"/>
    <col min="11787" max="12032" width="9" style="43"/>
    <col min="12033" max="12033" width="4" style="43" customWidth="1"/>
    <col min="12034" max="12036" width="9" style="43"/>
    <col min="12037" max="12037" width="20.75" style="43" customWidth="1"/>
    <col min="12038" max="12038" width="15.625" style="43" customWidth="1"/>
    <col min="12039" max="12039" width="15.5" style="43" customWidth="1"/>
    <col min="12040" max="12040" width="5.125" style="43" customWidth="1"/>
    <col min="12041" max="12041" width="2.125" style="43" customWidth="1"/>
    <col min="12042" max="12042" width="1.125" style="43" customWidth="1"/>
    <col min="12043" max="12288" width="9" style="43"/>
    <col min="12289" max="12289" width="4" style="43" customWidth="1"/>
    <col min="12290" max="12292" width="9" style="43"/>
    <col min="12293" max="12293" width="20.75" style="43" customWidth="1"/>
    <col min="12294" max="12294" width="15.625" style="43" customWidth="1"/>
    <col min="12295" max="12295" width="15.5" style="43" customWidth="1"/>
    <col min="12296" max="12296" width="5.125" style="43" customWidth="1"/>
    <col min="12297" max="12297" width="2.125" style="43" customWidth="1"/>
    <col min="12298" max="12298" width="1.125" style="43" customWidth="1"/>
    <col min="12299" max="12544" width="9" style="43"/>
    <col min="12545" max="12545" width="4" style="43" customWidth="1"/>
    <col min="12546" max="12548" width="9" style="43"/>
    <col min="12549" max="12549" width="20.75" style="43" customWidth="1"/>
    <col min="12550" max="12550" width="15.625" style="43" customWidth="1"/>
    <col min="12551" max="12551" width="15.5" style="43" customWidth="1"/>
    <col min="12552" max="12552" width="5.125" style="43" customWidth="1"/>
    <col min="12553" max="12553" width="2.125" style="43" customWidth="1"/>
    <col min="12554" max="12554" width="1.125" style="43" customWidth="1"/>
    <col min="12555" max="12800" width="9" style="43"/>
    <col min="12801" max="12801" width="4" style="43" customWidth="1"/>
    <col min="12802" max="12804" width="9" style="43"/>
    <col min="12805" max="12805" width="20.75" style="43" customWidth="1"/>
    <col min="12806" max="12806" width="15.625" style="43" customWidth="1"/>
    <col min="12807" max="12807" width="15.5" style="43" customWidth="1"/>
    <col min="12808" max="12808" width="5.125" style="43" customWidth="1"/>
    <col min="12809" max="12809" width="2.125" style="43" customWidth="1"/>
    <col min="12810" max="12810" width="1.125" style="43" customWidth="1"/>
    <col min="12811" max="13056" width="9" style="43"/>
    <col min="13057" max="13057" width="4" style="43" customWidth="1"/>
    <col min="13058" max="13060" width="9" style="43"/>
    <col min="13061" max="13061" width="20.75" style="43" customWidth="1"/>
    <col min="13062" max="13062" width="15.625" style="43" customWidth="1"/>
    <col min="13063" max="13063" width="15.5" style="43" customWidth="1"/>
    <col min="13064" max="13064" width="5.125" style="43" customWidth="1"/>
    <col min="13065" max="13065" width="2.125" style="43" customWidth="1"/>
    <col min="13066" max="13066" width="1.125" style="43" customWidth="1"/>
    <col min="13067" max="13312" width="9" style="43"/>
    <col min="13313" max="13313" width="4" style="43" customWidth="1"/>
    <col min="13314" max="13316" width="9" style="43"/>
    <col min="13317" max="13317" width="20.75" style="43" customWidth="1"/>
    <col min="13318" max="13318" width="15.625" style="43" customWidth="1"/>
    <col min="13319" max="13319" width="15.5" style="43" customWidth="1"/>
    <col min="13320" max="13320" width="5.125" style="43" customWidth="1"/>
    <col min="13321" max="13321" width="2.125" style="43" customWidth="1"/>
    <col min="13322" max="13322" width="1.125" style="43" customWidth="1"/>
    <col min="13323" max="13568" width="9" style="43"/>
    <col min="13569" max="13569" width="4" style="43" customWidth="1"/>
    <col min="13570" max="13572" width="9" style="43"/>
    <col min="13573" max="13573" width="20.75" style="43" customWidth="1"/>
    <col min="13574" max="13574" width="15.625" style="43" customWidth="1"/>
    <col min="13575" max="13575" width="15.5" style="43" customWidth="1"/>
    <col min="13576" max="13576" width="5.125" style="43" customWidth="1"/>
    <col min="13577" max="13577" width="2.125" style="43" customWidth="1"/>
    <col min="13578" max="13578" width="1.125" style="43" customWidth="1"/>
    <col min="13579" max="13824" width="9" style="43"/>
    <col min="13825" max="13825" width="4" style="43" customWidth="1"/>
    <col min="13826" max="13828" width="9" style="43"/>
    <col min="13829" max="13829" width="20.75" style="43" customWidth="1"/>
    <col min="13830" max="13830" width="15.625" style="43" customWidth="1"/>
    <col min="13831" max="13831" width="15.5" style="43" customWidth="1"/>
    <col min="13832" max="13832" width="5.125" style="43" customWidth="1"/>
    <col min="13833" max="13833" width="2.125" style="43" customWidth="1"/>
    <col min="13834" max="13834" width="1.125" style="43" customWidth="1"/>
    <col min="13835" max="14080" width="9" style="43"/>
    <col min="14081" max="14081" width="4" style="43" customWidth="1"/>
    <col min="14082" max="14084" width="9" style="43"/>
    <col min="14085" max="14085" width="20.75" style="43" customWidth="1"/>
    <col min="14086" max="14086" width="15.625" style="43" customWidth="1"/>
    <col min="14087" max="14087" width="15.5" style="43" customWidth="1"/>
    <col min="14088" max="14088" width="5.125" style="43" customWidth="1"/>
    <col min="14089" max="14089" width="2.125" style="43" customWidth="1"/>
    <col min="14090" max="14090" width="1.125" style="43" customWidth="1"/>
    <col min="14091" max="14336" width="9" style="43"/>
    <col min="14337" max="14337" width="4" style="43" customWidth="1"/>
    <col min="14338" max="14340" width="9" style="43"/>
    <col min="14341" max="14341" width="20.75" style="43" customWidth="1"/>
    <col min="14342" max="14342" width="15.625" style="43" customWidth="1"/>
    <col min="14343" max="14343" width="15.5" style="43" customWidth="1"/>
    <col min="14344" max="14344" width="5.125" style="43" customWidth="1"/>
    <col min="14345" max="14345" width="2.125" style="43" customWidth="1"/>
    <col min="14346" max="14346" width="1.125" style="43" customWidth="1"/>
    <col min="14347" max="14592" width="9" style="43"/>
    <col min="14593" max="14593" width="4" style="43" customWidth="1"/>
    <col min="14594" max="14596" width="9" style="43"/>
    <col min="14597" max="14597" width="20.75" style="43" customWidth="1"/>
    <col min="14598" max="14598" width="15.625" style="43" customWidth="1"/>
    <col min="14599" max="14599" width="15.5" style="43" customWidth="1"/>
    <col min="14600" max="14600" width="5.125" style="43" customWidth="1"/>
    <col min="14601" max="14601" width="2.125" style="43" customWidth="1"/>
    <col min="14602" max="14602" width="1.125" style="43" customWidth="1"/>
    <col min="14603" max="14848" width="9" style="43"/>
    <col min="14849" max="14849" width="4" style="43" customWidth="1"/>
    <col min="14850" max="14852" width="9" style="43"/>
    <col min="14853" max="14853" width="20.75" style="43" customWidth="1"/>
    <col min="14854" max="14854" width="15.625" style="43" customWidth="1"/>
    <col min="14855" max="14855" width="15.5" style="43" customWidth="1"/>
    <col min="14856" max="14856" width="5.125" style="43" customWidth="1"/>
    <col min="14857" max="14857" width="2.125" style="43" customWidth="1"/>
    <col min="14858" max="14858" width="1.125" style="43" customWidth="1"/>
    <col min="14859" max="15104" width="9" style="43"/>
    <col min="15105" max="15105" width="4" style="43" customWidth="1"/>
    <col min="15106" max="15108" width="9" style="43"/>
    <col min="15109" max="15109" width="20.75" style="43" customWidth="1"/>
    <col min="15110" max="15110" width="15.625" style="43" customWidth="1"/>
    <col min="15111" max="15111" width="15.5" style="43" customWidth="1"/>
    <col min="15112" max="15112" width="5.125" style="43" customWidth="1"/>
    <col min="15113" max="15113" width="2.125" style="43" customWidth="1"/>
    <col min="15114" max="15114" width="1.125" style="43" customWidth="1"/>
    <col min="15115" max="15360" width="9" style="43"/>
    <col min="15361" max="15361" width="4" style="43" customWidth="1"/>
    <col min="15362" max="15364" width="9" style="43"/>
    <col min="15365" max="15365" width="20.75" style="43" customWidth="1"/>
    <col min="15366" max="15366" width="15.625" style="43" customWidth="1"/>
    <col min="15367" max="15367" width="15.5" style="43" customWidth="1"/>
    <col min="15368" max="15368" width="5.125" style="43" customWidth="1"/>
    <col min="15369" max="15369" width="2.125" style="43" customWidth="1"/>
    <col min="15370" max="15370" width="1.125" style="43" customWidth="1"/>
    <col min="15371" max="15616" width="9" style="43"/>
    <col min="15617" max="15617" width="4" style="43" customWidth="1"/>
    <col min="15618" max="15620" width="9" style="43"/>
    <col min="15621" max="15621" width="20.75" style="43" customWidth="1"/>
    <col min="15622" max="15622" width="15.625" style="43" customWidth="1"/>
    <col min="15623" max="15623" width="15.5" style="43" customWidth="1"/>
    <col min="15624" max="15624" width="5.125" style="43" customWidth="1"/>
    <col min="15625" max="15625" width="2.125" style="43" customWidth="1"/>
    <col min="15626" max="15626" width="1.125" style="43" customWidth="1"/>
    <col min="15627" max="15872" width="9" style="43"/>
    <col min="15873" max="15873" width="4" style="43" customWidth="1"/>
    <col min="15874" max="15876" width="9" style="43"/>
    <col min="15877" max="15877" width="20.75" style="43" customWidth="1"/>
    <col min="15878" max="15878" width="15.625" style="43" customWidth="1"/>
    <col min="15879" max="15879" width="15.5" style="43" customWidth="1"/>
    <col min="15880" max="15880" width="5.125" style="43" customWidth="1"/>
    <col min="15881" max="15881" width="2.125" style="43" customWidth="1"/>
    <col min="15882" max="15882" width="1.125" style="43" customWidth="1"/>
    <col min="15883" max="16128" width="9" style="43"/>
    <col min="16129" max="16129" width="4" style="43" customWidth="1"/>
    <col min="16130" max="16132" width="9" style="43"/>
    <col min="16133" max="16133" width="20.75" style="43" customWidth="1"/>
    <col min="16134" max="16134" width="15.625" style="43" customWidth="1"/>
    <col min="16135" max="16135" width="15.5" style="43" customWidth="1"/>
    <col min="16136" max="16136" width="5.125" style="43" customWidth="1"/>
    <col min="16137" max="16137" width="2.125" style="43" customWidth="1"/>
    <col min="16138" max="16138" width="1.125" style="43" customWidth="1"/>
    <col min="16139" max="16384" width="9" style="43"/>
  </cols>
  <sheetData>
    <row r="1" spans="1:14" ht="13.5" customHeight="1">
      <c r="A1" s="42"/>
      <c r="B1" s="294" t="str">
        <f>①基本情報!R2&amp;①基本情報!S2&amp;①基本情報!T2&amp;"　収支予算書抄本"</f>
        <v>令和6年度　収支予算書抄本</v>
      </c>
      <c r="C1" s="294"/>
      <c r="D1" s="294"/>
      <c r="E1" s="294"/>
      <c r="F1" s="294"/>
      <c r="G1" s="294"/>
      <c r="H1" s="294"/>
      <c r="I1" s="294"/>
      <c r="J1" s="294"/>
    </row>
    <row r="2" spans="1:14" ht="7.5" customHeight="1">
      <c r="A2" s="42"/>
      <c r="B2" s="294"/>
      <c r="C2" s="294"/>
      <c r="D2" s="294"/>
      <c r="E2" s="294"/>
      <c r="F2" s="294"/>
      <c r="G2" s="294"/>
      <c r="H2" s="294"/>
      <c r="I2" s="294"/>
      <c r="J2" s="294"/>
    </row>
    <row r="3" spans="1:14" ht="15" customHeight="1">
      <c r="A3" s="42"/>
      <c r="B3" s="38" t="s">
        <v>174</v>
      </c>
      <c r="C3" s="295"/>
      <c r="D3" s="295"/>
      <c r="E3" s="295"/>
      <c r="F3" s="295"/>
      <c r="G3" s="44"/>
      <c r="H3" s="38"/>
      <c r="I3" s="38"/>
      <c r="J3" s="38"/>
    </row>
    <row r="4" spans="1:14" ht="15" customHeight="1">
      <c r="A4" s="45"/>
      <c r="B4" s="296" t="s">
        <v>44</v>
      </c>
      <c r="C4" s="297"/>
      <c r="D4" s="297"/>
      <c r="E4" s="298"/>
      <c r="F4" s="152" t="s">
        <v>45</v>
      </c>
      <c r="G4" s="152" t="s">
        <v>46</v>
      </c>
      <c r="H4" s="232" t="s">
        <v>306</v>
      </c>
      <c r="I4" s="233"/>
      <c r="J4" s="234"/>
    </row>
    <row r="5" spans="1:14" ht="16.5" customHeight="1">
      <c r="A5" s="246" t="s">
        <v>176</v>
      </c>
      <c r="B5" s="265" t="s">
        <v>48</v>
      </c>
      <c r="C5" s="266"/>
      <c r="D5" s="267" t="s">
        <v>49</v>
      </c>
      <c r="E5" s="268"/>
      <c r="F5" s="153"/>
      <c r="G5" s="58">
        <f>③所要額!G9</f>
        <v>0</v>
      </c>
      <c r="H5" s="251"/>
      <c r="I5" s="269"/>
      <c r="J5" s="270"/>
    </row>
    <row r="6" spans="1:14" ht="54.75" customHeight="1">
      <c r="A6" s="247"/>
      <c r="B6" s="277" t="s">
        <v>294</v>
      </c>
      <c r="C6" s="278"/>
      <c r="D6" s="281" t="s">
        <v>283</v>
      </c>
      <c r="E6" s="282"/>
      <c r="F6" s="153"/>
      <c r="G6" s="153"/>
      <c r="H6" s="271"/>
      <c r="I6" s="272"/>
      <c r="J6" s="273"/>
    </row>
    <row r="7" spans="1:14" ht="16.5" customHeight="1">
      <c r="A7" s="247"/>
      <c r="B7" s="279"/>
      <c r="C7" s="280"/>
      <c r="D7" s="267" t="s">
        <v>51</v>
      </c>
      <c r="E7" s="268"/>
      <c r="F7" s="153"/>
      <c r="G7" s="153"/>
      <c r="H7" s="271"/>
      <c r="I7" s="272"/>
      <c r="J7" s="273"/>
    </row>
    <row r="8" spans="1:14" ht="17.25" customHeight="1">
      <c r="A8" s="247"/>
      <c r="B8" s="291" t="s">
        <v>179</v>
      </c>
      <c r="C8" s="292"/>
      <c r="D8" s="293"/>
      <c r="E8" s="293"/>
      <c r="F8" s="154"/>
      <c r="G8" s="155"/>
      <c r="H8" s="271"/>
      <c r="I8" s="272"/>
      <c r="J8" s="273"/>
    </row>
    <row r="9" spans="1:14" ht="16.5" customHeight="1">
      <c r="A9" s="247"/>
      <c r="B9" s="265"/>
      <c r="C9" s="266"/>
      <c r="D9" s="265" t="s">
        <v>287</v>
      </c>
      <c r="E9" s="266"/>
      <c r="F9" s="153"/>
      <c r="G9" s="153"/>
      <c r="H9" s="271"/>
      <c r="I9" s="272"/>
      <c r="J9" s="273"/>
    </row>
    <row r="10" spans="1:14" ht="16.5" customHeight="1">
      <c r="A10" s="247"/>
      <c r="B10" s="265"/>
      <c r="C10" s="266"/>
      <c r="D10" s="267"/>
      <c r="E10" s="268"/>
      <c r="F10" s="153"/>
      <c r="G10" s="153"/>
      <c r="H10" s="271"/>
      <c r="I10" s="272"/>
      <c r="J10" s="273"/>
    </row>
    <row r="11" spans="1:14" ht="16.5" customHeight="1">
      <c r="A11" s="248"/>
      <c r="B11" s="232" t="s">
        <v>52</v>
      </c>
      <c r="C11" s="233"/>
      <c r="D11" s="233"/>
      <c r="E11" s="234"/>
      <c r="F11" s="59">
        <f>SUM(F5:F10)</f>
        <v>0</v>
      </c>
      <c r="G11" s="59">
        <f>SUM(G5:G10)</f>
        <v>0</v>
      </c>
      <c r="H11" s="271"/>
      <c r="I11" s="272"/>
      <c r="J11" s="273"/>
    </row>
    <row r="12" spans="1:14" ht="16.5" customHeight="1">
      <c r="A12" s="283" t="s">
        <v>177</v>
      </c>
      <c r="B12" s="284" t="s">
        <v>53</v>
      </c>
      <c r="C12" s="285"/>
      <c r="D12" s="290" t="s">
        <v>54</v>
      </c>
      <c r="E12" s="46" t="s">
        <v>55</v>
      </c>
      <c r="F12" s="156"/>
      <c r="G12" s="156"/>
      <c r="H12" s="271"/>
      <c r="I12" s="272"/>
      <c r="J12" s="273"/>
    </row>
    <row r="13" spans="1:14" ht="16.5" customHeight="1">
      <c r="A13" s="242"/>
      <c r="B13" s="286"/>
      <c r="C13" s="287"/>
      <c r="D13" s="290"/>
      <c r="E13" s="124" t="s">
        <v>286</v>
      </c>
      <c r="F13" s="153"/>
      <c r="G13" s="153"/>
      <c r="H13" s="271"/>
      <c r="I13" s="272"/>
      <c r="J13" s="273"/>
      <c r="M13" s="47"/>
      <c r="N13" s="47"/>
    </row>
    <row r="14" spans="1:14" ht="16.5" customHeight="1">
      <c r="A14" s="242"/>
      <c r="B14" s="286"/>
      <c r="C14" s="287"/>
      <c r="D14" s="48" t="s">
        <v>56</v>
      </c>
      <c r="E14" s="49"/>
      <c r="F14" s="153"/>
      <c r="G14" s="153"/>
      <c r="H14" s="271"/>
      <c r="I14" s="272"/>
      <c r="J14" s="273"/>
      <c r="M14" s="47"/>
      <c r="N14" s="47"/>
    </row>
    <row r="15" spans="1:14" ht="16.5" customHeight="1">
      <c r="A15" s="242"/>
      <c r="B15" s="286"/>
      <c r="C15" s="287"/>
      <c r="D15" s="48" t="s">
        <v>57</v>
      </c>
      <c r="E15" s="49"/>
      <c r="F15" s="153"/>
      <c r="G15" s="153"/>
      <c r="H15" s="271"/>
      <c r="I15" s="272"/>
      <c r="J15" s="273"/>
      <c r="M15" s="260"/>
      <c r="N15" s="260"/>
    </row>
    <row r="16" spans="1:14" ht="16.5" customHeight="1">
      <c r="A16" s="242"/>
      <c r="B16" s="286"/>
      <c r="C16" s="287"/>
      <c r="D16" s="261" t="s">
        <v>288</v>
      </c>
      <c r="E16" s="262"/>
      <c r="F16" s="153"/>
      <c r="G16" s="153"/>
      <c r="H16" s="271"/>
      <c r="I16" s="272"/>
      <c r="J16" s="273"/>
    </row>
    <row r="17" spans="1:10" ht="16.5" customHeight="1">
      <c r="A17" s="242"/>
      <c r="B17" s="286"/>
      <c r="C17" s="287"/>
      <c r="D17" s="261" t="s">
        <v>287</v>
      </c>
      <c r="E17" s="262"/>
      <c r="F17" s="153"/>
      <c r="G17" s="153"/>
      <c r="H17" s="271"/>
      <c r="I17" s="272"/>
      <c r="J17" s="273"/>
    </row>
    <row r="18" spans="1:10" ht="16.5" customHeight="1">
      <c r="A18" s="242"/>
      <c r="B18" s="288"/>
      <c r="C18" s="289"/>
      <c r="D18" s="263"/>
      <c r="E18" s="264"/>
      <c r="F18" s="153"/>
      <c r="G18" s="153"/>
      <c r="H18" s="271"/>
      <c r="I18" s="272"/>
      <c r="J18" s="273"/>
    </row>
    <row r="19" spans="1:10" ht="16.5" customHeight="1">
      <c r="A19" s="243"/>
      <c r="B19" s="232" t="s">
        <v>58</v>
      </c>
      <c r="C19" s="233"/>
      <c r="D19" s="233"/>
      <c r="E19" s="234"/>
      <c r="F19" s="58">
        <f>SUM(F12:F18)</f>
        <v>0</v>
      </c>
      <c r="G19" s="60">
        <f>SUM(G12:G18)</f>
        <v>0</v>
      </c>
      <c r="H19" s="271"/>
      <c r="I19" s="272"/>
      <c r="J19" s="273"/>
    </row>
    <row r="20" spans="1:10" ht="16.5" customHeight="1">
      <c r="A20" s="50"/>
      <c r="B20" s="229" t="s">
        <v>59</v>
      </c>
      <c r="C20" s="230"/>
      <c r="D20" s="230"/>
      <c r="E20" s="231"/>
      <c r="F20" s="58">
        <f>SUM(F11,F19)</f>
        <v>0</v>
      </c>
      <c r="G20" s="58">
        <f>SUM(G11,G19)</f>
        <v>0</v>
      </c>
      <c r="H20" s="274"/>
      <c r="I20" s="275"/>
      <c r="J20" s="276"/>
    </row>
    <row r="21" spans="1:10" ht="16.5" customHeight="1">
      <c r="A21" s="42"/>
      <c r="B21" s="38" t="s">
        <v>175</v>
      </c>
      <c r="C21" s="295"/>
      <c r="D21" s="295"/>
      <c r="E21" s="295"/>
      <c r="F21" s="295"/>
      <c r="G21" s="44"/>
      <c r="H21" s="34"/>
      <c r="I21" s="34"/>
      <c r="J21" s="34"/>
    </row>
    <row r="22" spans="1:10" ht="16.5" customHeight="1">
      <c r="A22" s="50"/>
      <c r="B22" s="299" t="s">
        <v>44</v>
      </c>
      <c r="C22" s="300"/>
      <c r="D22" s="300"/>
      <c r="E22" s="301"/>
      <c r="F22" s="51" t="s">
        <v>45</v>
      </c>
      <c r="G22" s="51" t="s">
        <v>46</v>
      </c>
      <c r="H22" s="232" t="s">
        <v>306</v>
      </c>
      <c r="I22" s="233"/>
      <c r="J22" s="234"/>
    </row>
    <row r="23" spans="1:10" ht="16.5" customHeight="1">
      <c r="A23" s="246" t="s">
        <v>6</v>
      </c>
      <c r="B23" s="244" t="s">
        <v>60</v>
      </c>
      <c r="C23" s="245"/>
      <c r="D23" s="249" t="s">
        <v>285</v>
      </c>
      <c r="E23" s="250"/>
      <c r="F23" s="153"/>
      <c r="G23" s="153"/>
      <c r="H23" s="251"/>
      <c r="I23" s="252"/>
      <c r="J23" s="253"/>
    </row>
    <row r="24" spans="1:10" ht="16.5" customHeight="1">
      <c r="A24" s="247"/>
      <c r="B24" s="244"/>
      <c r="C24" s="245"/>
      <c r="D24" s="249" t="s">
        <v>284</v>
      </c>
      <c r="E24" s="250"/>
      <c r="F24" s="153"/>
      <c r="G24" s="153"/>
      <c r="H24" s="254"/>
      <c r="I24" s="255"/>
      <c r="J24" s="256"/>
    </row>
    <row r="25" spans="1:10" ht="16.5" customHeight="1">
      <c r="A25" s="247"/>
      <c r="B25" s="244"/>
      <c r="C25" s="245"/>
      <c r="D25" s="239" t="s">
        <v>289</v>
      </c>
      <c r="E25" s="240"/>
      <c r="F25" s="153"/>
      <c r="G25" s="153"/>
      <c r="H25" s="254"/>
      <c r="I25" s="255"/>
      <c r="J25" s="256"/>
    </row>
    <row r="26" spans="1:10" ht="16.5" customHeight="1">
      <c r="A26" s="247"/>
      <c r="D26" s="239" t="s">
        <v>287</v>
      </c>
      <c r="E26" s="240"/>
      <c r="F26" s="153"/>
      <c r="G26" s="153"/>
      <c r="H26" s="254"/>
      <c r="I26" s="255"/>
      <c r="J26" s="256"/>
    </row>
    <row r="27" spans="1:10" ht="16.5" customHeight="1">
      <c r="A27" s="247"/>
      <c r="B27" s="244" t="s">
        <v>61</v>
      </c>
      <c r="C27" s="245"/>
      <c r="D27" s="239" t="s">
        <v>290</v>
      </c>
      <c r="E27" s="240"/>
      <c r="F27" s="153"/>
      <c r="G27" s="153"/>
      <c r="H27" s="254"/>
      <c r="I27" s="255"/>
      <c r="J27" s="256"/>
    </row>
    <row r="28" spans="1:10" ht="16.5" customHeight="1">
      <c r="A28" s="247"/>
      <c r="B28" s="244"/>
      <c r="C28" s="245"/>
      <c r="D28" s="239" t="s">
        <v>291</v>
      </c>
      <c r="E28" s="240"/>
      <c r="F28" s="153"/>
      <c r="G28" s="153"/>
      <c r="H28" s="254"/>
      <c r="I28" s="255"/>
      <c r="J28" s="256"/>
    </row>
    <row r="29" spans="1:10" ht="16.5" customHeight="1">
      <c r="A29" s="247"/>
      <c r="B29" s="244"/>
      <c r="C29" s="245"/>
      <c r="D29" s="239" t="s">
        <v>295</v>
      </c>
      <c r="E29" s="240"/>
      <c r="F29" s="153"/>
      <c r="G29" s="153"/>
      <c r="H29" s="254"/>
      <c r="I29" s="255"/>
      <c r="J29" s="256"/>
    </row>
    <row r="30" spans="1:10" ht="16.5" customHeight="1">
      <c r="A30" s="247"/>
      <c r="B30" s="244"/>
      <c r="C30" s="245"/>
      <c r="D30" s="239" t="s">
        <v>292</v>
      </c>
      <c r="E30" s="240"/>
      <c r="F30" s="153"/>
      <c r="G30" s="153"/>
      <c r="H30" s="254"/>
      <c r="I30" s="255"/>
      <c r="J30" s="256"/>
    </row>
    <row r="31" spans="1:10" ht="16.5" customHeight="1">
      <c r="A31" s="247"/>
      <c r="B31" s="244"/>
      <c r="C31" s="245"/>
      <c r="D31" s="239" t="s">
        <v>287</v>
      </c>
      <c r="E31" s="240"/>
      <c r="F31" s="153"/>
      <c r="G31" s="153"/>
      <c r="H31" s="254"/>
      <c r="I31" s="255"/>
      <c r="J31" s="256"/>
    </row>
    <row r="32" spans="1:10" ht="16.5" customHeight="1">
      <c r="A32" s="247"/>
      <c r="B32" s="244" t="s">
        <v>62</v>
      </c>
      <c r="C32" s="245"/>
      <c r="D32" s="239" t="s">
        <v>293</v>
      </c>
      <c r="E32" s="240"/>
      <c r="F32" s="153"/>
      <c r="G32" s="153"/>
      <c r="H32" s="254"/>
      <c r="I32" s="255"/>
      <c r="J32" s="256"/>
    </row>
    <row r="33" spans="1:10" ht="16.5" customHeight="1">
      <c r="A33" s="247"/>
      <c r="B33" s="244"/>
      <c r="C33" s="245"/>
      <c r="D33" s="239" t="s">
        <v>296</v>
      </c>
      <c r="E33" s="240"/>
      <c r="F33" s="153"/>
      <c r="G33" s="153"/>
      <c r="H33" s="254"/>
      <c r="I33" s="255"/>
      <c r="J33" s="256"/>
    </row>
    <row r="34" spans="1:10" ht="16.5" customHeight="1">
      <c r="A34" s="247"/>
      <c r="B34" s="244"/>
      <c r="C34" s="245"/>
      <c r="D34" s="239" t="s">
        <v>297</v>
      </c>
      <c r="E34" s="240"/>
      <c r="F34" s="153"/>
      <c r="G34" s="153"/>
      <c r="H34" s="254"/>
      <c r="I34" s="255"/>
      <c r="J34" s="256"/>
    </row>
    <row r="35" spans="1:10" ht="16.5" customHeight="1">
      <c r="A35" s="247"/>
      <c r="B35" s="244"/>
      <c r="C35" s="245"/>
      <c r="D35" s="239" t="s">
        <v>287</v>
      </c>
      <c r="E35" s="240"/>
      <c r="F35" s="153"/>
      <c r="G35" s="153"/>
      <c r="H35" s="254"/>
      <c r="I35" s="255"/>
      <c r="J35" s="256"/>
    </row>
    <row r="36" spans="1:10" ht="16.5" customHeight="1">
      <c r="A36" s="247"/>
      <c r="B36" s="229"/>
      <c r="C36" s="231"/>
      <c r="D36" s="239"/>
      <c r="E36" s="240"/>
      <c r="F36" s="153"/>
      <c r="G36" s="153"/>
      <c r="H36" s="254"/>
      <c r="I36" s="255"/>
      <c r="J36" s="256"/>
    </row>
    <row r="37" spans="1:10" ht="16.5" customHeight="1">
      <c r="A37" s="248"/>
      <c r="B37" s="229" t="s">
        <v>63</v>
      </c>
      <c r="C37" s="230"/>
      <c r="D37" s="230"/>
      <c r="E37" s="231"/>
      <c r="F37" s="59">
        <f>SUM(F23:F36)</f>
        <v>0</v>
      </c>
      <c r="G37" s="59">
        <f>SUM(G23:G36)</f>
        <v>0</v>
      </c>
      <c r="H37" s="254"/>
      <c r="I37" s="255"/>
      <c r="J37" s="256"/>
    </row>
    <row r="38" spans="1:10" ht="15" customHeight="1">
      <c r="A38" s="241" t="s">
        <v>64</v>
      </c>
      <c r="B38" s="244"/>
      <c r="C38" s="245"/>
      <c r="D38" s="239" t="s">
        <v>298</v>
      </c>
      <c r="E38" s="240"/>
      <c r="F38" s="153"/>
      <c r="G38" s="153"/>
      <c r="H38" s="254"/>
      <c r="I38" s="255"/>
      <c r="J38" s="256"/>
    </row>
    <row r="39" spans="1:10" ht="15" customHeight="1">
      <c r="A39" s="242"/>
      <c r="B39" s="244"/>
      <c r="C39" s="245"/>
      <c r="D39" s="239" t="s">
        <v>56</v>
      </c>
      <c r="E39" s="240"/>
      <c r="F39" s="153"/>
      <c r="G39" s="153"/>
      <c r="H39" s="254"/>
      <c r="I39" s="255"/>
      <c r="J39" s="256"/>
    </row>
    <row r="40" spans="1:10" ht="15" customHeight="1">
      <c r="A40" s="242"/>
      <c r="B40" s="52"/>
      <c r="C40" s="53"/>
      <c r="D40" s="239" t="s">
        <v>299</v>
      </c>
      <c r="E40" s="240"/>
      <c r="F40" s="153"/>
      <c r="G40" s="153"/>
      <c r="H40" s="254"/>
      <c r="I40" s="255"/>
      <c r="J40" s="256"/>
    </row>
    <row r="41" spans="1:10" ht="15" customHeight="1">
      <c r="A41" s="242"/>
      <c r="B41" s="244"/>
      <c r="C41" s="245"/>
      <c r="D41" s="239" t="s">
        <v>300</v>
      </c>
      <c r="E41" s="240"/>
      <c r="F41" s="153"/>
      <c r="G41" s="153"/>
      <c r="H41" s="254"/>
      <c r="I41" s="255"/>
      <c r="J41" s="256"/>
    </row>
    <row r="42" spans="1:10">
      <c r="A42" s="242"/>
      <c r="B42" s="244"/>
      <c r="C42" s="245"/>
      <c r="D42" s="239" t="s">
        <v>287</v>
      </c>
      <c r="E42" s="240"/>
      <c r="F42" s="153"/>
      <c r="G42" s="153"/>
      <c r="H42" s="254"/>
      <c r="I42" s="255"/>
      <c r="J42" s="256"/>
    </row>
    <row r="43" spans="1:10">
      <c r="A43" s="243"/>
      <c r="B43" s="229" t="s">
        <v>65</v>
      </c>
      <c r="C43" s="230"/>
      <c r="D43" s="230"/>
      <c r="E43" s="231"/>
      <c r="F43" s="59">
        <f>SUM(F38:F42)</f>
        <v>0</v>
      </c>
      <c r="G43" s="59">
        <f>SUM(G38:G42)</f>
        <v>0</v>
      </c>
      <c r="H43" s="257"/>
      <c r="I43" s="258"/>
      <c r="J43" s="259"/>
    </row>
    <row r="44" spans="1:10" ht="16.5" customHeight="1">
      <c r="A44" s="45"/>
      <c r="B44" s="229" t="s">
        <v>66</v>
      </c>
      <c r="C44" s="230"/>
      <c r="D44" s="230"/>
      <c r="E44" s="231"/>
      <c r="F44" s="59">
        <f>SUM(F37,F43)</f>
        <v>0</v>
      </c>
      <c r="G44" s="59">
        <f>SUM(G43,G37)</f>
        <v>0</v>
      </c>
      <c r="H44" s="232"/>
      <c r="I44" s="233"/>
      <c r="J44" s="234"/>
    </row>
    <row r="45" spans="1:10">
      <c r="A45" s="42"/>
      <c r="B45" s="235" t="s">
        <v>67</v>
      </c>
      <c r="C45" s="235"/>
      <c r="D45" s="235"/>
      <c r="E45" s="235"/>
      <c r="F45" s="235"/>
      <c r="G45" s="235"/>
      <c r="H45" s="235"/>
      <c r="I45" s="235"/>
      <c r="J45" s="235"/>
    </row>
    <row r="46" spans="1:10">
      <c r="A46" s="42"/>
      <c r="B46" s="236">
        <v>45735</v>
      </c>
      <c r="C46" s="235"/>
      <c r="D46" s="235"/>
      <c r="E46" s="38"/>
      <c r="F46" s="54" t="s">
        <v>68</v>
      </c>
      <c r="G46" s="238">
        <f>①基本情報!B4</f>
        <v>0</v>
      </c>
      <c r="H46" s="238"/>
      <c r="I46" s="238"/>
      <c r="J46" s="238"/>
    </row>
    <row r="47" spans="1:10">
      <c r="A47" s="42"/>
      <c r="B47" s="237"/>
      <c r="C47" s="237"/>
      <c r="D47" s="237"/>
      <c r="E47" s="38"/>
      <c r="F47" s="54" t="s">
        <v>40</v>
      </c>
      <c r="G47" s="238">
        <f>①基本情報!B3</f>
        <v>0</v>
      </c>
      <c r="H47" s="238"/>
      <c r="I47" s="238"/>
      <c r="J47" s="238"/>
    </row>
    <row r="48" spans="1:10">
      <c r="A48" s="42"/>
      <c r="B48" s="38"/>
      <c r="C48" s="38"/>
      <c r="D48" s="38"/>
      <c r="E48" s="38"/>
      <c r="F48" s="54" t="s">
        <v>69</v>
      </c>
      <c r="G48" s="238">
        <f>①基本情報!B5</f>
        <v>0</v>
      </c>
      <c r="H48" s="238"/>
      <c r="I48" s="197"/>
      <c r="J48" s="197"/>
    </row>
    <row r="49" spans="1:10">
      <c r="A49" s="55" t="s">
        <v>171</v>
      </c>
      <c r="B49" s="38"/>
      <c r="C49" s="38"/>
      <c r="D49" s="38"/>
      <c r="E49" s="38"/>
      <c r="F49" s="56"/>
      <c r="G49" s="56"/>
      <c r="H49" s="228"/>
      <c r="I49" s="228"/>
      <c r="J49" s="228"/>
    </row>
  </sheetData>
  <sheetProtection algorithmName="SHA-512" hashValue="TuRUVg45FZtXXyi4PsMjC0ciQoSE2bLqIMBY3iENY2EeIktL4VCYoE6F5ltXayLCh8dITi/wHRRKjVE4mg2FiA==" saltValue="+/jOduwVsgDHwzmUftxjIA==" spinCount="100000" sheet="1" objects="1" scenarios="1" selectLockedCells="1"/>
  <mergeCells count="81">
    <mergeCell ref="B8:C8"/>
    <mergeCell ref="D8:E8"/>
    <mergeCell ref="G46:J46"/>
    <mergeCell ref="G47:J47"/>
    <mergeCell ref="B1:J2"/>
    <mergeCell ref="C3:F3"/>
    <mergeCell ref="B4:E4"/>
    <mergeCell ref="H4:J4"/>
    <mergeCell ref="C21:F21"/>
    <mergeCell ref="B22:E22"/>
    <mergeCell ref="H22:J22"/>
    <mergeCell ref="B30:C30"/>
    <mergeCell ref="D30:E30"/>
    <mergeCell ref="B31:C31"/>
    <mergeCell ref="D31:E31"/>
    <mergeCell ref="B32:C32"/>
    <mergeCell ref="A5:A11"/>
    <mergeCell ref="B5:C5"/>
    <mergeCell ref="D5:E5"/>
    <mergeCell ref="H5:J20"/>
    <mergeCell ref="B6:C7"/>
    <mergeCell ref="D6:E6"/>
    <mergeCell ref="D7:E7"/>
    <mergeCell ref="B9:C9"/>
    <mergeCell ref="D9:E9"/>
    <mergeCell ref="B10:C10"/>
    <mergeCell ref="D10:E10"/>
    <mergeCell ref="B11:E11"/>
    <mergeCell ref="A12:A19"/>
    <mergeCell ref="B12:C18"/>
    <mergeCell ref="D12:D13"/>
    <mergeCell ref="B20:E20"/>
    <mergeCell ref="D32:E32"/>
    <mergeCell ref="M15:N15"/>
    <mergeCell ref="D16:E16"/>
    <mergeCell ref="D17:E17"/>
    <mergeCell ref="D18:E18"/>
    <mergeCell ref="B19:E19"/>
    <mergeCell ref="D27:E27"/>
    <mergeCell ref="B28:C28"/>
    <mergeCell ref="D28:E28"/>
    <mergeCell ref="B29:C29"/>
    <mergeCell ref="D29:E29"/>
    <mergeCell ref="B33:C33"/>
    <mergeCell ref="D33:E33"/>
    <mergeCell ref="B34:C34"/>
    <mergeCell ref="D34:E34"/>
    <mergeCell ref="B35:C35"/>
    <mergeCell ref="D35:E35"/>
    <mergeCell ref="B36:C36"/>
    <mergeCell ref="D36:E36"/>
    <mergeCell ref="B37:E37"/>
    <mergeCell ref="A38:A43"/>
    <mergeCell ref="B38:C38"/>
    <mergeCell ref="D38:E38"/>
    <mergeCell ref="B39:C39"/>
    <mergeCell ref="D39:E39"/>
    <mergeCell ref="B41:C41"/>
    <mergeCell ref="D41:E41"/>
    <mergeCell ref="B42:C42"/>
    <mergeCell ref="D42:E42"/>
    <mergeCell ref="D40:E40"/>
    <mergeCell ref="A23:A37"/>
    <mergeCell ref="B23:C23"/>
    <mergeCell ref="D23:E23"/>
    <mergeCell ref="H49:J49"/>
    <mergeCell ref="B43:E43"/>
    <mergeCell ref="B44:E44"/>
    <mergeCell ref="H44:J44"/>
    <mergeCell ref="B45:J45"/>
    <mergeCell ref="B46:D46"/>
    <mergeCell ref="B47:D47"/>
    <mergeCell ref="I48:J48"/>
    <mergeCell ref="G48:H48"/>
    <mergeCell ref="H23:J43"/>
    <mergeCell ref="B24:C24"/>
    <mergeCell ref="D24:E24"/>
    <mergeCell ref="B25:C25"/>
    <mergeCell ref="D25:E25"/>
    <mergeCell ref="B27:C27"/>
    <mergeCell ref="D26:E26"/>
  </mergeCells>
  <phoneticPr fontId="3"/>
  <pageMargins left="0.7" right="0.7" top="0.75" bottom="0.75" header="0.3" footer="0.3"/>
  <pageSetup paperSize="9" scale="9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pageSetUpPr fitToPage="1"/>
  </sheetPr>
  <dimension ref="B1:L82"/>
  <sheetViews>
    <sheetView showGridLines="0" view="pageBreakPreview" topLeftCell="A28" zoomScale="70" zoomScaleNormal="80" zoomScaleSheetLayoutView="70" workbookViewId="0">
      <selection activeCell="H37" sqref="H37"/>
    </sheetView>
  </sheetViews>
  <sheetFormatPr defaultColWidth="9" defaultRowHeight="13.5"/>
  <cols>
    <col min="1" max="1" width="4.25" style="2" customWidth="1"/>
    <col min="2" max="2" width="13.625" style="2" customWidth="1"/>
    <col min="3" max="7" width="14.125" style="2" customWidth="1"/>
    <col min="8" max="8" width="15.625" style="2" customWidth="1"/>
    <col min="9" max="10" width="14.125" style="2" customWidth="1"/>
    <col min="11" max="11" width="19.5" style="2" customWidth="1"/>
    <col min="12" max="12" width="10.75" style="2" customWidth="1"/>
    <col min="13" max="16384" width="9" style="2"/>
  </cols>
  <sheetData>
    <row r="1" spans="2:12" ht="21" customHeight="1"/>
    <row r="2" spans="2:12" ht="17.25" customHeight="1">
      <c r="B2" s="163"/>
      <c r="C2" s="163"/>
      <c r="D2" s="163"/>
      <c r="E2" s="163"/>
      <c r="F2" s="163"/>
      <c r="G2" s="163"/>
      <c r="H2" s="163"/>
      <c r="I2" s="163"/>
      <c r="J2" s="163"/>
      <c r="K2" s="163"/>
    </row>
    <row r="3" spans="2:12" ht="27.75" customHeight="1">
      <c r="B3" s="321" t="s">
        <v>85</v>
      </c>
      <c r="C3" s="321"/>
      <c r="D3" s="321"/>
      <c r="E3" s="321"/>
      <c r="F3" s="321"/>
      <c r="G3" s="321"/>
      <c r="H3" s="321"/>
      <c r="I3" s="321"/>
      <c r="J3" s="321"/>
      <c r="K3" s="321"/>
    </row>
    <row r="4" spans="2:12" ht="27.75" customHeight="1">
      <c r="B4" s="164"/>
      <c r="C4" s="164"/>
      <c r="D4" s="164"/>
      <c r="E4" s="164"/>
      <c r="F4" s="164"/>
      <c r="G4" s="164"/>
      <c r="H4" s="164"/>
      <c r="I4" s="164" t="s">
        <v>81</v>
      </c>
      <c r="J4" s="317">
        <f>①基本情報!B3</f>
        <v>0</v>
      </c>
      <c r="K4" s="317"/>
    </row>
    <row r="5" spans="2:12" ht="17.25" customHeight="1">
      <c r="B5" s="165" t="s">
        <v>41</v>
      </c>
      <c r="C5" s="165"/>
      <c r="D5" s="165"/>
      <c r="E5" s="165"/>
      <c r="F5" s="165"/>
      <c r="G5" s="165"/>
      <c r="H5" s="165"/>
      <c r="I5" s="166"/>
      <c r="J5" s="166"/>
      <c r="K5" s="167" t="s">
        <v>9</v>
      </c>
    </row>
    <row r="6" spans="2:12" ht="24.75" customHeight="1">
      <c r="B6" s="318" t="s">
        <v>3</v>
      </c>
      <c r="C6" s="322" t="s">
        <v>6</v>
      </c>
      <c r="D6" s="323"/>
      <c r="E6" s="323"/>
      <c r="F6" s="318" t="s">
        <v>0</v>
      </c>
      <c r="G6" s="318" t="s">
        <v>14</v>
      </c>
      <c r="H6" s="318" t="s">
        <v>84</v>
      </c>
      <c r="I6" s="324"/>
      <c r="J6" s="168"/>
      <c r="K6" s="168"/>
    </row>
    <row r="7" spans="2:12" ht="33" customHeight="1">
      <c r="B7" s="319"/>
      <c r="C7" s="169" t="s">
        <v>15</v>
      </c>
      <c r="D7" s="170" t="s">
        <v>26</v>
      </c>
      <c r="E7" s="170" t="s">
        <v>4</v>
      </c>
      <c r="F7" s="319"/>
      <c r="G7" s="319"/>
      <c r="H7" s="319"/>
      <c r="I7" s="324"/>
      <c r="J7" s="168"/>
      <c r="K7" s="168"/>
    </row>
    <row r="8" spans="2:12" ht="20.25" customHeight="1">
      <c r="B8" s="320"/>
      <c r="C8" s="137" t="s">
        <v>10</v>
      </c>
      <c r="D8" s="171" t="s">
        <v>11</v>
      </c>
      <c r="E8" s="137" t="s">
        <v>16</v>
      </c>
      <c r="F8" s="172" t="s">
        <v>12</v>
      </c>
      <c r="G8" s="171" t="s">
        <v>13</v>
      </c>
      <c r="H8" s="320"/>
      <c r="I8" s="324"/>
      <c r="J8" s="168"/>
      <c r="K8" s="168"/>
    </row>
    <row r="9" spans="2:12" ht="39.75" customHeight="1">
      <c r="B9" s="157" t="s">
        <v>165</v>
      </c>
      <c r="C9" s="162">
        <f>②収支予算書!G37</f>
        <v>0</v>
      </c>
      <c r="D9" s="162">
        <f>②収支予算書!G6+②収支予算書!G8</f>
        <v>0</v>
      </c>
      <c r="E9" s="173">
        <f>C9-D9</f>
        <v>0</v>
      </c>
      <c r="F9" s="162">
        <f>I33+I55+I77</f>
        <v>0</v>
      </c>
      <c r="G9" s="162">
        <f>MIN(E9,F9)</f>
        <v>0</v>
      </c>
      <c r="H9" s="174"/>
      <c r="I9" s="175"/>
      <c r="J9" s="163"/>
      <c r="K9" s="163"/>
    </row>
    <row r="10" spans="2:12" ht="17.25" customHeight="1">
      <c r="B10" s="168" t="s">
        <v>29</v>
      </c>
      <c r="C10" s="163"/>
      <c r="D10" s="163"/>
      <c r="E10" s="163"/>
      <c r="F10" s="163"/>
      <c r="G10" s="163"/>
      <c r="H10" s="163"/>
      <c r="I10" s="163"/>
      <c r="J10" s="163"/>
      <c r="K10" s="163"/>
    </row>
    <row r="11" spans="2:12" s="3" customFormat="1" ht="16.5" customHeight="1">
      <c r="B11" s="176"/>
      <c r="C11" s="176"/>
      <c r="D11" s="176"/>
      <c r="E11" s="176"/>
      <c r="F11" s="176"/>
      <c r="G11" s="176"/>
      <c r="H11" s="176"/>
      <c r="I11" s="176"/>
      <c r="J11" s="176"/>
      <c r="K11" s="176"/>
    </row>
    <row r="12" spans="2:12" s="1" customFormat="1" ht="20.100000000000001" customHeight="1">
      <c r="B12" s="177" t="s">
        <v>5</v>
      </c>
      <c r="C12" s="177"/>
      <c r="D12" s="177"/>
      <c r="E12" s="177"/>
      <c r="F12" s="177"/>
      <c r="G12" s="177"/>
      <c r="H12" s="177"/>
      <c r="I12" s="178"/>
      <c r="J12" s="177"/>
      <c r="K12" s="177"/>
    </row>
    <row r="13" spans="2:12" s="1" customFormat="1" ht="20.100000000000001" customHeight="1">
      <c r="B13" s="179" t="s">
        <v>271</v>
      </c>
      <c r="C13" s="179"/>
      <c r="D13" s="179"/>
      <c r="E13" s="179"/>
      <c r="F13" s="179"/>
      <c r="G13" s="179"/>
      <c r="H13" s="179"/>
      <c r="I13" s="178" t="s">
        <v>9</v>
      </c>
      <c r="J13" s="177"/>
      <c r="K13" s="177"/>
    </row>
    <row r="14" spans="2:12" s="1" customFormat="1" ht="30" customHeight="1">
      <c r="B14" s="180" t="s">
        <v>31</v>
      </c>
      <c r="C14" s="181" t="s">
        <v>33</v>
      </c>
      <c r="D14" s="181" t="s">
        <v>25</v>
      </c>
      <c r="E14" s="182" t="s">
        <v>30</v>
      </c>
      <c r="F14" s="181" t="s">
        <v>27</v>
      </c>
      <c r="G14" s="180" t="s">
        <v>17</v>
      </c>
      <c r="H14" s="183" t="s">
        <v>32</v>
      </c>
      <c r="I14" s="180" t="s">
        <v>28</v>
      </c>
      <c r="J14" s="307" t="s">
        <v>83</v>
      </c>
      <c r="K14" s="307"/>
    </row>
    <row r="15" spans="2:12" s="1" customFormat="1" ht="18.95" customHeight="1">
      <c r="B15" s="312" t="s">
        <v>18</v>
      </c>
      <c r="C15" s="61" t="s">
        <v>19</v>
      </c>
      <c r="D15" s="62">
        <v>108000</v>
      </c>
      <c r="E15" s="161" t="str">
        <f>IF(COUNTIF(①基本情報!$O$14:$O$33,L15)=0,"",COUNTIF(①基本情報!$O$14:$O$33,L15))</f>
        <v/>
      </c>
      <c r="F15" s="184" t="str">
        <f>IF(SUMIF(①基本情報!$O$14:$O$33,L15,①基本情報!$AS$14:$AS$33)=0,"",SUMIF(①基本情報!$O$14:$O$33,L15,①基本情報!$AS$14:$AS$33))</f>
        <v/>
      </c>
      <c r="G15" s="161" t="str">
        <f>IF(E15="","",D15*F15)</f>
        <v/>
      </c>
      <c r="H15" s="5"/>
      <c r="I15" s="161" t="str">
        <f>IF(E15="","",G15-H15)</f>
        <v/>
      </c>
      <c r="J15" s="316"/>
      <c r="K15" s="306"/>
      <c r="L15" s="1">
        <v>111</v>
      </c>
    </row>
    <row r="16" spans="2:12" s="1" customFormat="1" ht="18.95" customHeight="1">
      <c r="B16" s="313"/>
      <c r="C16" s="61" t="s">
        <v>20</v>
      </c>
      <c r="D16" s="62">
        <v>122000</v>
      </c>
      <c r="E16" s="161" t="str">
        <f>IF(COUNTIF(①基本情報!$O$14:$O$33,L16)=0,"",COUNTIF(①基本情報!$O$14:$O$33,L16))</f>
        <v/>
      </c>
      <c r="F16" s="184" t="str">
        <f>IF(SUMIF(①基本情報!$O$14:$O$33,L16,①基本情報!$AS$14:$AS$33)=0,"",SUMIF(①基本情報!$O$14:$O$33,L16,①基本情報!$AS$14:$AS$33))</f>
        <v/>
      </c>
      <c r="G16" s="161" t="str">
        <f t="shared" ref="G16:G32" si="0">IF(E16="","",D16*F16)</f>
        <v/>
      </c>
      <c r="H16" s="5"/>
      <c r="I16" s="161" t="str">
        <f t="shared" ref="I16:I32" si="1">IF(E16="","",G16-H16)</f>
        <v/>
      </c>
      <c r="J16" s="306"/>
      <c r="K16" s="306"/>
      <c r="L16" s="1">
        <v>112</v>
      </c>
    </row>
    <row r="17" spans="2:12" s="1" customFormat="1" ht="18.95" customHeight="1">
      <c r="B17" s="313"/>
      <c r="C17" s="61" t="s">
        <v>21</v>
      </c>
      <c r="D17" s="62">
        <v>127000</v>
      </c>
      <c r="E17" s="161" t="str">
        <f>IF(COUNTIF(①基本情報!$O$14:$O$33,L17)=0,"",COUNTIF(①基本情報!$O$14:$O$33,L17))</f>
        <v/>
      </c>
      <c r="F17" s="184" t="str">
        <f>IF(SUMIF(①基本情報!$O$14:$O$33,L17,①基本情報!$AS$14:$AS$33)=0,"",SUMIF(①基本情報!$O$14:$O$33,L17,①基本情報!$AS$14:$AS$33))</f>
        <v/>
      </c>
      <c r="G17" s="161" t="str">
        <f t="shared" si="0"/>
        <v/>
      </c>
      <c r="H17" s="5"/>
      <c r="I17" s="161" t="str">
        <f t="shared" si="1"/>
        <v/>
      </c>
      <c r="J17" s="316"/>
      <c r="K17" s="306"/>
      <c r="L17" s="1">
        <v>113</v>
      </c>
    </row>
    <row r="18" spans="2:12" s="1" customFormat="1" ht="18.95" customHeight="1">
      <c r="B18" s="313"/>
      <c r="C18" s="61" t="s">
        <v>24</v>
      </c>
      <c r="D18" s="62">
        <v>151000</v>
      </c>
      <c r="E18" s="161" t="str">
        <f>IF(COUNTIF(①基本情報!$O$14:$O$33,L18)=0,"",COUNTIF(①基本情報!$O$14:$O$33,L18))</f>
        <v/>
      </c>
      <c r="F18" s="184" t="str">
        <f>IF(SUMIF(①基本情報!$O$14:$O$33,L18,①基本情報!$AS$14:$AS$33)=0,"",SUMIF(①基本情報!$O$14:$O$33,L18,①基本情報!$AS$14:$AS$33))</f>
        <v/>
      </c>
      <c r="G18" s="161" t="str">
        <f t="shared" si="0"/>
        <v/>
      </c>
      <c r="H18" s="5"/>
      <c r="I18" s="161" t="str">
        <f t="shared" si="1"/>
        <v/>
      </c>
      <c r="J18" s="316"/>
      <c r="K18" s="306"/>
      <c r="L18" s="1">
        <v>114</v>
      </c>
    </row>
    <row r="19" spans="2:12" s="1" customFormat="1" ht="18.95" customHeight="1">
      <c r="B19" s="314"/>
      <c r="C19" s="61" t="s">
        <v>35</v>
      </c>
      <c r="D19" s="62">
        <v>188000</v>
      </c>
      <c r="E19" s="161" t="str">
        <f>IF(COUNTIF(①基本情報!$O$14:$O$33,L19)=0,"",COUNTIF(①基本情報!$O$14:$O$33,L19))</f>
        <v/>
      </c>
      <c r="F19" s="184" t="str">
        <f>IF(SUMIF(①基本情報!$O$14:$O$33,L19,①基本情報!$AS$14:$AS$33)=0,"",SUMIF(①基本情報!$O$14:$O$33,L19,①基本情報!$AS$14:$AS$33))</f>
        <v/>
      </c>
      <c r="G19" s="161" t="str">
        <f t="shared" si="0"/>
        <v/>
      </c>
      <c r="H19" s="5"/>
      <c r="I19" s="161" t="str">
        <f t="shared" si="1"/>
        <v/>
      </c>
      <c r="J19" s="316"/>
      <c r="K19" s="306"/>
      <c r="L19" s="1">
        <v>115</v>
      </c>
    </row>
    <row r="20" spans="2:12" s="1" customFormat="1" ht="18.95" customHeight="1">
      <c r="B20" s="315"/>
      <c r="C20" s="61" t="s">
        <v>36</v>
      </c>
      <c r="D20" s="62">
        <v>227000</v>
      </c>
      <c r="E20" s="161" t="str">
        <f>IF(COUNTIF(①基本情報!$O$14:$O$33,L20)=0,"",COUNTIF(①基本情報!$O$14:$O$33,L20))</f>
        <v/>
      </c>
      <c r="F20" s="184" t="str">
        <f>IF(SUMIF(①基本情報!$O$14:$O$33,L20,①基本情報!$AS$14:$AS$33)=0,"",SUMIF(①基本情報!$O$14:$O$33,L20,①基本情報!$AS$14:$AS$33))</f>
        <v/>
      </c>
      <c r="G20" s="161" t="str">
        <f t="shared" si="0"/>
        <v/>
      </c>
      <c r="H20" s="5"/>
      <c r="I20" s="161" t="str">
        <f t="shared" si="1"/>
        <v/>
      </c>
      <c r="J20" s="306"/>
      <c r="K20" s="306"/>
      <c r="L20" s="1">
        <v>116</v>
      </c>
    </row>
    <row r="21" spans="2:12" s="1" customFormat="1" ht="18.95" customHeight="1">
      <c r="B21" s="312" t="s">
        <v>22</v>
      </c>
      <c r="C21" s="61" t="s">
        <v>19</v>
      </c>
      <c r="D21" s="62">
        <v>93000</v>
      </c>
      <c r="E21" s="161" t="str">
        <f>IF(COUNTIF(①基本情報!$O$14:$O$33,L21)=0,"",COUNTIF(①基本情報!$O$14:$O$33,L21))</f>
        <v/>
      </c>
      <c r="F21" s="184" t="str">
        <f>IF(SUMIF(①基本情報!$O$14:$O$33,L21,①基本情報!$AS$14:$AS$33)=0,"",SUMIF(①基本情報!$O$14:$O$33,L21,①基本情報!$AS$14:$AS$33))</f>
        <v/>
      </c>
      <c r="G21" s="161" t="str">
        <f t="shared" si="0"/>
        <v/>
      </c>
      <c r="H21" s="5"/>
      <c r="I21" s="161" t="str">
        <f t="shared" si="1"/>
        <v/>
      </c>
      <c r="J21" s="306"/>
      <c r="K21" s="306"/>
      <c r="L21" s="1">
        <v>121</v>
      </c>
    </row>
    <row r="22" spans="2:12" s="1" customFormat="1" ht="18.95" customHeight="1">
      <c r="B22" s="313"/>
      <c r="C22" s="61" t="s">
        <v>20</v>
      </c>
      <c r="D22" s="62">
        <v>107000</v>
      </c>
      <c r="E22" s="161" t="str">
        <f>IF(COUNTIF(①基本情報!$O$14:$O$33,L22)=0,"",COUNTIF(①基本情報!$O$14:$O$33,L22))</f>
        <v/>
      </c>
      <c r="F22" s="184" t="str">
        <f>IF(SUMIF(①基本情報!$O$14:$O$33,L22,①基本情報!$AS$14:$AS$33)=0,"",SUMIF(①基本情報!$O$14:$O$33,L22,①基本情報!$AS$14:$AS$33))</f>
        <v/>
      </c>
      <c r="G22" s="161" t="str">
        <f t="shared" si="0"/>
        <v/>
      </c>
      <c r="H22" s="5"/>
      <c r="I22" s="161" t="str">
        <f t="shared" si="1"/>
        <v/>
      </c>
      <c r="J22" s="306"/>
      <c r="K22" s="306"/>
      <c r="L22" s="1">
        <v>122</v>
      </c>
    </row>
    <row r="23" spans="2:12" s="1" customFormat="1" ht="18.95" customHeight="1">
      <c r="B23" s="313"/>
      <c r="C23" s="61" t="s">
        <v>21</v>
      </c>
      <c r="D23" s="62">
        <v>126000</v>
      </c>
      <c r="E23" s="161" t="str">
        <f>IF(COUNTIF(①基本情報!$O$14:$O$33,L23)=0,"",COUNTIF(①基本情報!$O$14:$O$33,L23))</f>
        <v/>
      </c>
      <c r="F23" s="184" t="str">
        <f>IF(SUMIF(①基本情報!$O$14:$O$33,L23,①基本情報!$AS$14:$AS$33)=0,"",SUMIF(①基本情報!$O$14:$O$33,L23,①基本情報!$AS$14:$AS$33))</f>
        <v/>
      </c>
      <c r="G23" s="161" t="str">
        <f t="shared" si="0"/>
        <v/>
      </c>
      <c r="H23" s="5"/>
      <c r="I23" s="161" t="str">
        <f t="shared" si="1"/>
        <v/>
      </c>
      <c r="J23" s="306"/>
      <c r="K23" s="306"/>
      <c r="L23" s="1">
        <v>123</v>
      </c>
    </row>
    <row r="24" spans="2:12" s="1" customFormat="1" ht="18.95" customHeight="1">
      <c r="B24" s="313"/>
      <c r="C24" s="61" t="s">
        <v>24</v>
      </c>
      <c r="D24" s="62">
        <v>146000</v>
      </c>
      <c r="E24" s="161" t="str">
        <f>IF(COUNTIF(①基本情報!$O$14:$O$33,L24)=0,"",COUNTIF(①基本情報!$O$14:$O$33,L24))</f>
        <v/>
      </c>
      <c r="F24" s="184" t="str">
        <f>IF(SUMIF(①基本情報!$O$14:$O$33,L24,①基本情報!$AS$14:$AS$33)=0,"",SUMIF(①基本情報!$O$14:$O$33,L24,①基本情報!$AS$14:$AS$33))</f>
        <v/>
      </c>
      <c r="G24" s="161" t="str">
        <f t="shared" si="0"/>
        <v/>
      </c>
      <c r="H24" s="5"/>
      <c r="I24" s="161" t="str">
        <f t="shared" si="1"/>
        <v/>
      </c>
      <c r="J24" s="306"/>
      <c r="K24" s="306"/>
      <c r="L24" s="1">
        <v>124</v>
      </c>
    </row>
    <row r="25" spans="2:12" s="1" customFormat="1" ht="18.95" customHeight="1">
      <c r="B25" s="314"/>
      <c r="C25" s="61" t="s">
        <v>35</v>
      </c>
      <c r="D25" s="62">
        <v>177000</v>
      </c>
      <c r="E25" s="161" t="str">
        <f>IF(COUNTIF(①基本情報!$O$14:$O$33,L25)=0,"",COUNTIF(①基本情報!$O$14:$O$33,L25))</f>
        <v/>
      </c>
      <c r="F25" s="184" t="str">
        <f>IF(SUMIF(①基本情報!$O$14:$O$33,L25,①基本情報!$AS$14:$AS$33)=0,"",SUMIF(①基本情報!$O$14:$O$33,L25,①基本情報!$AS$14:$AS$33))</f>
        <v/>
      </c>
      <c r="G25" s="161" t="str">
        <f t="shared" si="0"/>
        <v/>
      </c>
      <c r="H25" s="5"/>
      <c r="I25" s="161" t="str">
        <f t="shared" si="1"/>
        <v/>
      </c>
      <c r="J25" s="306"/>
      <c r="K25" s="306"/>
      <c r="L25" s="1">
        <v>125</v>
      </c>
    </row>
    <row r="26" spans="2:12" s="1" customFormat="1" ht="18.95" customHeight="1">
      <c r="B26" s="315"/>
      <c r="C26" s="61" t="s">
        <v>36</v>
      </c>
      <c r="D26" s="62">
        <v>216000</v>
      </c>
      <c r="E26" s="161" t="str">
        <f>IF(COUNTIF(①基本情報!$O$14:$O$33,L26)=0,"",COUNTIF(①基本情報!$O$14:$O$33,L26))</f>
        <v/>
      </c>
      <c r="F26" s="184" t="str">
        <f>IF(SUMIF(①基本情報!$O$14:$O$33,L26,①基本情報!$AS$14:$AS$33)=0,"",SUMIF(①基本情報!$O$14:$O$33,L26,①基本情報!$AS$14:$AS$33))</f>
        <v/>
      </c>
      <c r="G26" s="161" t="str">
        <f t="shared" si="0"/>
        <v/>
      </c>
      <c r="H26" s="5"/>
      <c r="I26" s="161" t="str">
        <f t="shared" si="1"/>
        <v/>
      </c>
      <c r="J26" s="306"/>
      <c r="K26" s="306"/>
      <c r="L26" s="1">
        <v>126</v>
      </c>
    </row>
    <row r="27" spans="2:12" s="1" customFormat="1" ht="18.95" customHeight="1">
      <c r="B27" s="312" t="s">
        <v>23</v>
      </c>
      <c r="C27" s="61" t="s">
        <v>19</v>
      </c>
      <c r="D27" s="62">
        <v>83000</v>
      </c>
      <c r="E27" s="161" t="str">
        <f>IF(COUNTIF(①基本情報!$O$14:$O$33,L27)=0,"",COUNTIF(①基本情報!$O$14:$O$33,L27))</f>
        <v/>
      </c>
      <c r="F27" s="184" t="str">
        <f>IF(SUMIF(①基本情報!$O$14:$O$33,L27,①基本情報!$AS$14:$AS$33)=0,"",SUMIF(①基本情報!$O$14:$O$33,L27,①基本情報!$AS$14:$AS$33))</f>
        <v/>
      </c>
      <c r="G27" s="161" t="str">
        <f t="shared" si="0"/>
        <v/>
      </c>
      <c r="H27" s="5"/>
      <c r="I27" s="161" t="str">
        <f t="shared" si="1"/>
        <v/>
      </c>
      <c r="J27" s="316"/>
      <c r="K27" s="306"/>
      <c r="L27" s="1">
        <v>131</v>
      </c>
    </row>
    <row r="28" spans="2:12" s="1" customFormat="1" ht="18.95" customHeight="1">
      <c r="B28" s="313"/>
      <c r="C28" s="61" t="s">
        <v>20</v>
      </c>
      <c r="D28" s="62">
        <v>97000</v>
      </c>
      <c r="E28" s="161" t="str">
        <f>IF(COUNTIF(①基本情報!$O$14:$O$33,L28)=0,"",COUNTIF(①基本情報!$O$14:$O$33,L28))</f>
        <v/>
      </c>
      <c r="F28" s="184" t="str">
        <f>IF(SUMIF(①基本情報!$O$14:$O$33,L28,①基本情報!$AS$14:$AS$33)=0,"",SUMIF(①基本情報!$O$14:$O$33,L28,①基本情報!$AS$14:$AS$33))</f>
        <v/>
      </c>
      <c r="G28" s="161" t="str">
        <f t="shared" si="0"/>
        <v/>
      </c>
      <c r="H28" s="5"/>
      <c r="I28" s="161" t="str">
        <f t="shared" si="1"/>
        <v/>
      </c>
      <c r="J28" s="316"/>
      <c r="K28" s="306"/>
      <c r="L28" s="1">
        <v>132</v>
      </c>
    </row>
    <row r="29" spans="2:12" s="1" customFormat="1" ht="18.95" customHeight="1">
      <c r="B29" s="313"/>
      <c r="C29" s="61" t="s">
        <v>21</v>
      </c>
      <c r="D29" s="62">
        <v>119000</v>
      </c>
      <c r="E29" s="161" t="str">
        <f>IF(COUNTIF(①基本情報!$O$14:$O$33,L29)=0,"",COUNTIF(①基本情報!$O$14:$O$33,L29))</f>
        <v/>
      </c>
      <c r="F29" s="184" t="str">
        <f>IF(SUMIF(①基本情報!$O$14:$O$33,L29,①基本情報!$AS$14:$AS$33)=0,"",SUMIF(①基本情報!$O$14:$O$33,L29,①基本情報!$AS$14:$AS$33))</f>
        <v/>
      </c>
      <c r="G29" s="161" t="str">
        <f t="shared" si="0"/>
        <v/>
      </c>
      <c r="H29" s="5"/>
      <c r="I29" s="161" t="str">
        <f t="shared" si="1"/>
        <v/>
      </c>
      <c r="J29" s="316"/>
      <c r="K29" s="306"/>
      <c r="L29" s="1">
        <v>133</v>
      </c>
    </row>
    <row r="30" spans="2:12" s="1" customFormat="1" ht="18.95" customHeight="1">
      <c r="B30" s="313"/>
      <c r="C30" s="61" t="s">
        <v>24</v>
      </c>
      <c r="D30" s="63">
        <v>139000</v>
      </c>
      <c r="E30" s="161" t="str">
        <f>IF(COUNTIF(①基本情報!$O$14:$O$33,L30)=0,"",COUNTIF(①基本情報!$O$14:$O$33,L30))</f>
        <v/>
      </c>
      <c r="F30" s="184" t="str">
        <f>IF(SUMIF(①基本情報!$O$14:$O$33,L30,①基本情報!$AS$14:$AS$33)=0,"",SUMIF(①基本情報!$O$14:$O$33,L30,①基本情報!$AS$14:$AS$33))</f>
        <v/>
      </c>
      <c r="G30" s="161" t="str">
        <f t="shared" si="0"/>
        <v/>
      </c>
      <c r="H30" s="5"/>
      <c r="I30" s="161" t="str">
        <f t="shared" si="1"/>
        <v/>
      </c>
      <c r="J30" s="306"/>
      <c r="K30" s="306"/>
      <c r="L30" s="1">
        <v>134</v>
      </c>
    </row>
    <row r="31" spans="2:12" s="1" customFormat="1" ht="18.95" customHeight="1">
      <c r="B31" s="314"/>
      <c r="C31" s="61" t="s">
        <v>35</v>
      </c>
      <c r="D31" s="63">
        <v>170000</v>
      </c>
      <c r="E31" s="161" t="str">
        <f>IF(COUNTIF(①基本情報!$O$14:$O$33,L31)=0,"",COUNTIF(①基本情報!$O$14:$O$33,L31))</f>
        <v/>
      </c>
      <c r="F31" s="184" t="str">
        <f>IF(SUMIF(①基本情報!$O$14:$O$33,L31,①基本情報!$AS$14:$AS$33)=0,"",SUMIF(①基本情報!$O$14:$O$33,L31,①基本情報!$AS$14:$AS$33))</f>
        <v/>
      </c>
      <c r="G31" s="161" t="str">
        <f t="shared" si="0"/>
        <v/>
      </c>
      <c r="H31" s="5"/>
      <c r="I31" s="161" t="str">
        <f t="shared" si="1"/>
        <v/>
      </c>
      <c r="J31" s="306"/>
      <c r="K31" s="306"/>
      <c r="L31" s="1">
        <v>135</v>
      </c>
    </row>
    <row r="32" spans="2:12" s="1" customFormat="1" ht="18.95" customHeight="1">
      <c r="B32" s="315"/>
      <c r="C32" s="61" t="s">
        <v>36</v>
      </c>
      <c r="D32" s="63">
        <v>210000</v>
      </c>
      <c r="E32" s="161" t="str">
        <f>IF(COUNTIF(①基本情報!$O$14:$O$33,L32)=0,"",COUNTIF(①基本情報!$O$14:$O$33,L32))</f>
        <v/>
      </c>
      <c r="F32" s="184" t="str">
        <f>IF(SUMIF(①基本情報!$O$14:$O$33,L32,①基本情報!$AS$14:$AS$33)=0,"",SUMIF(①基本情報!$O$14:$O$33,L32,①基本情報!$AS$14:$AS$33))</f>
        <v/>
      </c>
      <c r="G32" s="161" t="str">
        <f t="shared" si="0"/>
        <v/>
      </c>
      <c r="H32" s="5"/>
      <c r="I32" s="161" t="str">
        <f t="shared" si="1"/>
        <v/>
      </c>
      <c r="J32" s="306"/>
      <c r="K32" s="306"/>
      <c r="L32" s="1">
        <v>136</v>
      </c>
    </row>
    <row r="33" spans="2:12" s="1" customFormat="1" ht="18.95" customHeight="1">
      <c r="B33" s="310" t="s">
        <v>1</v>
      </c>
      <c r="C33" s="311"/>
      <c r="D33" s="185"/>
      <c r="E33" s="161">
        <f>SUM(E15:E32)</f>
        <v>0</v>
      </c>
      <c r="F33" s="184">
        <f>SUM(F15:F32)</f>
        <v>0</v>
      </c>
      <c r="G33" s="161">
        <f>SUM(G15:G32)</f>
        <v>0</v>
      </c>
      <c r="H33" s="161">
        <f>SUM(H15:H32)</f>
        <v>0</v>
      </c>
      <c r="I33" s="161">
        <f>SUM(I15:I32)</f>
        <v>0</v>
      </c>
      <c r="J33" s="304"/>
      <c r="K33" s="305"/>
    </row>
    <row r="34" spans="2:12" s="1" customFormat="1" ht="18.95" customHeight="1">
      <c r="B34" s="175"/>
      <c r="C34" s="175"/>
      <c r="D34" s="186"/>
      <c r="E34" s="187"/>
      <c r="F34" s="188"/>
      <c r="G34" s="187"/>
      <c r="H34" s="187"/>
      <c r="I34" s="187"/>
      <c r="J34" s="189"/>
      <c r="K34" s="189"/>
    </row>
    <row r="35" spans="2:12" s="1" customFormat="1" ht="18.95" customHeight="1">
      <c r="B35" s="179" t="s">
        <v>272</v>
      </c>
      <c r="C35" s="179"/>
      <c r="D35" s="179"/>
      <c r="E35" s="179"/>
      <c r="F35" s="179"/>
      <c r="G35" s="179"/>
      <c r="H35" s="179"/>
      <c r="I35" s="178" t="s">
        <v>9</v>
      </c>
      <c r="J35" s="177"/>
      <c r="K35" s="177"/>
    </row>
    <row r="36" spans="2:12" s="1" customFormat="1" ht="30" customHeight="1">
      <c r="B36" s="180" t="s">
        <v>31</v>
      </c>
      <c r="C36" s="181" t="s">
        <v>33</v>
      </c>
      <c r="D36" s="181" t="s">
        <v>25</v>
      </c>
      <c r="E36" s="182" t="s">
        <v>30</v>
      </c>
      <c r="F36" s="181" t="s">
        <v>27</v>
      </c>
      <c r="G36" s="180" t="s">
        <v>17</v>
      </c>
      <c r="H36" s="183" t="s">
        <v>32</v>
      </c>
      <c r="I36" s="180" t="s">
        <v>28</v>
      </c>
      <c r="J36" s="308"/>
      <c r="K36" s="309"/>
    </row>
    <row r="37" spans="2:12" s="1" customFormat="1" ht="18.95" customHeight="1">
      <c r="B37" s="312" t="s">
        <v>18</v>
      </c>
      <c r="C37" s="61" t="s">
        <v>19</v>
      </c>
      <c r="D37" s="62">
        <v>94000</v>
      </c>
      <c r="E37" s="161" t="str">
        <f>IF(COUNTIF(①基本情報!$O$14:$O$33,L37)=0,"",COUNTIF(①基本情報!$O$14:$O$33,L37))</f>
        <v/>
      </c>
      <c r="F37" s="184" t="str">
        <f>IF(SUMIF(①基本情報!$O$14:$O$33,L37,①基本情報!$AS$14:$AS$33)=0,"",SUMIF(①基本情報!$O$14:$O$33,L37,①基本情報!$AS$14:$AS$33))</f>
        <v/>
      </c>
      <c r="G37" s="161" t="str">
        <f>IF(E37="","",D37*F37)</f>
        <v/>
      </c>
      <c r="H37" s="5"/>
      <c r="I37" s="161" t="str">
        <f>IF(E37="","",G37-H37)</f>
        <v/>
      </c>
      <c r="J37" s="306"/>
      <c r="K37" s="306"/>
      <c r="L37" s="1">
        <v>211</v>
      </c>
    </row>
    <row r="38" spans="2:12" s="1" customFormat="1" ht="18.95" customHeight="1">
      <c r="B38" s="313"/>
      <c r="C38" s="61" t="s">
        <v>20</v>
      </c>
      <c r="D38" s="62">
        <v>107000</v>
      </c>
      <c r="E38" s="161" t="str">
        <f>IF(COUNTIF(①基本情報!$O$14:$O$33,L38)=0,"",COUNTIF(①基本情報!$O$14:$O$33,L38))</f>
        <v/>
      </c>
      <c r="F38" s="184" t="str">
        <f>IF(SUMIF(①基本情報!$O$14:$O$33,L38,①基本情報!$AS$14:$AS$33)=0,"",SUMIF(①基本情報!$O$14:$O$33,L38,①基本情報!$AS$14:$AS$33))</f>
        <v/>
      </c>
      <c r="G38" s="161" t="str">
        <f t="shared" ref="G38:G54" si="2">IF(E38="","",D38*F38)</f>
        <v/>
      </c>
      <c r="H38" s="5"/>
      <c r="I38" s="161" t="str">
        <f t="shared" ref="I38:I54" si="3">IF(E38="","",G38-H38)</f>
        <v/>
      </c>
      <c r="J38" s="306"/>
      <c r="K38" s="306"/>
      <c r="L38" s="1">
        <v>212</v>
      </c>
    </row>
    <row r="39" spans="2:12" s="1" customFormat="1" ht="18.95" customHeight="1">
      <c r="B39" s="313"/>
      <c r="C39" s="61" t="s">
        <v>21</v>
      </c>
      <c r="D39" s="62">
        <v>112000</v>
      </c>
      <c r="E39" s="161" t="str">
        <f>IF(COUNTIF(①基本情報!$O$14:$O$33,L39)=0,"",COUNTIF(①基本情報!$O$14:$O$33,L39))</f>
        <v/>
      </c>
      <c r="F39" s="184" t="str">
        <f>IF(SUMIF(①基本情報!$O$14:$O$33,L39,①基本情報!$AS$14:$AS$33)=0,"",SUMIF(①基本情報!$O$14:$O$33,L39,①基本情報!$AS$14:$AS$33))</f>
        <v/>
      </c>
      <c r="G39" s="161" t="str">
        <f t="shared" si="2"/>
        <v/>
      </c>
      <c r="H39" s="5"/>
      <c r="I39" s="161" t="str">
        <f t="shared" si="3"/>
        <v/>
      </c>
      <c r="J39" s="306"/>
      <c r="K39" s="306"/>
      <c r="L39" s="1">
        <v>213</v>
      </c>
    </row>
    <row r="40" spans="2:12" s="1" customFormat="1" ht="18.95" customHeight="1">
      <c r="B40" s="313"/>
      <c r="C40" s="61" t="s">
        <v>24</v>
      </c>
      <c r="D40" s="62">
        <v>136000</v>
      </c>
      <c r="E40" s="161" t="str">
        <f>IF(COUNTIF(①基本情報!$O$14:$O$33,L40)=0,"",COUNTIF(①基本情報!$O$14:$O$33,L40))</f>
        <v/>
      </c>
      <c r="F40" s="184" t="str">
        <f>IF(SUMIF(①基本情報!$O$14:$O$33,L40,①基本情報!$AS$14:$AS$33)=0,"",SUMIF(①基本情報!$O$14:$O$33,L40,①基本情報!$AS$14:$AS$33))</f>
        <v/>
      </c>
      <c r="G40" s="161" t="str">
        <f t="shared" si="2"/>
        <v/>
      </c>
      <c r="H40" s="5"/>
      <c r="I40" s="161" t="str">
        <f t="shared" si="3"/>
        <v/>
      </c>
      <c r="J40" s="306"/>
      <c r="K40" s="306"/>
      <c r="L40" s="1">
        <v>214</v>
      </c>
    </row>
    <row r="41" spans="2:12" s="1" customFormat="1" ht="18.95" customHeight="1">
      <c r="B41" s="314"/>
      <c r="C41" s="61" t="s">
        <v>35</v>
      </c>
      <c r="D41" s="62">
        <v>172000</v>
      </c>
      <c r="E41" s="161" t="str">
        <f>IF(COUNTIF(①基本情報!$O$14:$O$33,L41)=0,"",COUNTIF(①基本情報!$O$14:$O$33,L41))</f>
        <v/>
      </c>
      <c r="F41" s="184" t="str">
        <f>IF(SUMIF(①基本情報!$O$14:$O$33,L41,①基本情報!$AS$14:$AS$33)=0,"",SUMIF(①基本情報!$O$14:$O$33,L41,①基本情報!$AS$14:$AS$33))</f>
        <v/>
      </c>
      <c r="G41" s="161" t="str">
        <f t="shared" si="2"/>
        <v/>
      </c>
      <c r="H41" s="5"/>
      <c r="I41" s="161" t="str">
        <f t="shared" si="3"/>
        <v/>
      </c>
      <c r="J41" s="306"/>
      <c r="K41" s="306"/>
      <c r="L41" s="1">
        <v>215</v>
      </c>
    </row>
    <row r="42" spans="2:12" s="1" customFormat="1" ht="18.95" customHeight="1">
      <c r="B42" s="315"/>
      <c r="C42" s="61" t="s">
        <v>36</v>
      </c>
      <c r="D42" s="62">
        <v>213000</v>
      </c>
      <c r="E42" s="161" t="str">
        <f>IF(COUNTIF(①基本情報!$O$14:$O$33,L42)=0,"",COUNTIF(①基本情報!$O$14:$O$33,L42))</f>
        <v/>
      </c>
      <c r="F42" s="184" t="str">
        <f>IF(SUMIF(①基本情報!$O$14:$O$33,L42,①基本情報!$AS$14:$AS$33)=0,"",SUMIF(①基本情報!$O$14:$O$33,L42,①基本情報!$AS$14:$AS$33))</f>
        <v/>
      </c>
      <c r="G42" s="161" t="str">
        <f t="shared" si="2"/>
        <v/>
      </c>
      <c r="H42" s="5"/>
      <c r="I42" s="161" t="str">
        <f t="shared" si="3"/>
        <v/>
      </c>
      <c r="J42" s="306"/>
      <c r="K42" s="306"/>
      <c r="L42" s="1">
        <v>216</v>
      </c>
    </row>
    <row r="43" spans="2:12" s="1" customFormat="1" ht="18.95" customHeight="1">
      <c r="B43" s="312" t="s">
        <v>22</v>
      </c>
      <c r="C43" s="61" t="s">
        <v>19</v>
      </c>
      <c r="D43" s="62">
        <v>79000</v>
      </c>
      <c r="E43" s="161" t="str">
        <f>IF(COUNTIF(①基本情報!$O$14:$O$33,L43)=0,"",COUNTIF(①基本情報!$O$14:$O$33,L43))</f>
        <v/>
      </c>
      <c r="F43" s="184" t="str">
        <f>IF(SUMIF(①基本情報!$O$14:$O$33,L43,①基本情報!$AS$14:$AS$33)=0,"",SUMIF(①基本情報!$O$14:$O$33,L43,①基本情報!$AS$14:$AS$33))</f>
        <v/>
      </c>
      <c r="G43" s="161" t="str">
        <f t="shared" si="2"/>
        <v/>
      </c>
      <c r="H43" s="5"/>
      <c r="I43" s="161" t="str">
        <f t="shared" si="3"/>
        <v/>
      </c>
      <c r="J43" s="306"/>
      <c r="K43" s="306"/>
      <c r="L43" s="1">
        <v>221</v>
      </c>
    </row>
    <row r="44" spans="2:12" s="1" customFormat="1" ht="18.95" customHeight="1">
      <c r="B44" s="313"/>
      <c r="C44" s="61" t="s">
        <v>20</v>
      </c>
      <c r="D44" s="62">
        <v>92000</v>
      </c>
      <c r="E44" s="161" t="str">
        <f>IF(COUNTIF(①基本情報!$O$14:$O$33,L44)=0,"",COUNTIF(①基本情報!$O$14:$O$33,L44))</f>
        <v/>
      </c>
      <c r="F44" s="184" t="str">
        <f>IF(SUMIF(①基本情報!$O$14:$O$33,L44,①基本情報!$AS$14:$AS$33)=0,"",SUMIF(①基本情報!$O$14:$O$33,L44,①基本情報!$AS$14:$AS$33))</f>
        <v/>
      </c>
      <c r="G44" s="161" t="str">
        <f t="shared" si="2"/>
        <v/>
      </c>
      <c r="H44" s="5"/>
      <c r="I44" s="161" t="str">
        <f t="shared" si="3"/>
        <v/>
      </c>
      <c r="J44" s="306"/>
      <c r="K44" s="306"/>
      <c r="L44" s="1">
        <v>222</v>
      </c>
    </row>
    <row r="45" spans="2:12" s="1" customFormat="1" ht="18.95" customHeight="1">
      <c r="B45" s="313"/>
      <c r="C45" s="61" t="s">
        <v>21</v>
      </c>
      <c r="D45" s="62">
        <v>111000</v>
      </c>
      <c r="E45" s="161" t="str">
        <f>IF(COUNTIF(①基本情報!$O$14:$O$33,L45)=0,"",COUNTIF(①基本情報!$O$14:$O$33,L45))</f>
        <v/>
      </c>
      <c r="F45" s="184" t="str">
        <f>IF(SUMIF(①基本情報!$O$14:$O$33,L45,①基本情報!$AS$14:$AS$33)=0,"",SUMIF(①基本情報!$O$14:$O$33,L45,①基本情報!$AS$14:$AS$33))</f>
        <v/>
      </c>
      <c r="G45" s="161" t="str">
        <f t="shared" si="2"/>
        <v/>
      </c>
      <c r="H45" s="5"/>
      <c r="I45" s="161" t="str">
        <f t="shared" si="3"/>
        <v/>
      </c>
      <c r="J45" s="306"/>
      <c r="K45" s="306"/>
      <c r="L45" s="1">
        <v>223</v>
      </c>
    </row>
    <row r="46" spans="2:12" s="1" customFormat="1" ht="18.95" customHeight="1">
      <c r="B46" s="313"/>
      <c r="C46" s="61" t="s">
        <v>24</v>
      </c>
      <c r="D46" s="62">
        <v>131000</v>
      </c>
      <c r="E46" s="161" t="str">
        <f>IF(COUNTIF(①基本情報!$O$14:$O$33,L46)=0,"",COUNTIF(①基本情報!$O$14:$O$33,L46))</f>
        <v/>
      </c>
      <c r="F46" s="184" t="str">
        <f>IF(SUMIF(①基本情報!$O$14:$O$33,L46,①基本情報!$AS$14:$AS$33)=0,"",SUMIF(①基本情報!$O$14:$O$33,L46,①基本情報!$AS$14:$AS$33))</f>
        <v/>
      </c>
      <c r="G46" s="161" t="str">
        <f t="shared" si="2"/>
        <v/>
      </c>
      <c r="H46" s="5"/>
      <c r="I46" s="161" t="str">
        <f t="shared" si="3"/>
        <v/>
      </c>
      <c r="J46" s="306"/>
      <c r="K46" s="306"/>
      <c r="L46" s="1">
        <v>224</v>
      </c>
    </row>
    <row r="47" spans="2:12" s="1" customFormat="1" ht="18.95" customHeight="1">
      <c r="B47" s="314"/>
      <c r="C47" s="61" t="s">
        <v>35</v>
      </c>
      <c r="D47" s="62">
        <v>161000</v>
      </c>
      <c r="E47" s="161" t="str">
        <f>IF(COUNTIF(①基本情報!$O$14:$O$33,L47)=0,"",COUNTIF(①基本情報!$O$14:$O$33,L47))</f>
        <v/>
      </c>
      <c r="F47" s="184" t="str">
        <f>IF(SUMIF(①基本情報!$O$14:$O$33,L47,①基本情報!$AS$14:$AS$33)=0,"",SUMIF(①基本情報!$O$14:$O$33,L47,①基本情報!$AS$14:$AS$33))</f>
        <v/>
      </c>
      <c r="G47" s="161" t="str">
        <f t="shared" si="2"/>
        <v/>
      </c>
      <c r="H47" s="5"/>
      <c r="I47" s="161" t="str">
        <f t="shared" si="3"/>
        <v/>
      </c>
      <c r="J47" s="306"/>
      <c r="K47" s="306"/>
      <c r="L47" s="1">
        <v>225</v>
      </c>
    </row>
    <row r="48" spans="2:12" s="1" customFormat="1" ht="18.95" customHeight="1">
      <c r="B48" s="315"/>
      <c r="C48" s="61" t="s">
        <v>36</v>
      </c>
      <c r="D48" s="62">
        <v>201000</v>
      </c>
      <c r="E48" s="161" t="str">
        <f>IF(COUNTIF(①基本情報!$O$14:$O$33,L48)=0,"",COUNTIF(①基本情報!$O$14:$O$33,L48))</f>
        <v/>
      </c>
      <c r="F48" s="184" t="str">
        <f>IF(SUMIF(①基本情報!$O$14:$O$33,L48,①基本情報!$AS$14:$AS$33)=0,"",SUMIF(①基本情報!$O$14:$O$33,L48,①基本情報!$AS$14:$AS$33))</f>
        <v/>
      </c>
      <c r="G48" s="161" t="str">
        <f t="shared" si="2"/>
        <v/>
      </c>
      <c r="H48" s="5"/>
      <c r="I48" s="161" t="str">
        <f t="shared" si="3"/>
        <v/>
      </c>
      <c r="J48" s="306"/>
      <c r="K48" s="306"/>
      <c r="L48" s="1">
        <v>226</v>
      </c>
    </row>
    <row r="49" spans="2:12" s="1" customFormat="1" ht="18.95" customHeight="1">
      <c r="B49" s="312" t="s">
        <v>23</v>
      </c>
      <c r="C49" s="61" t="s">
        <v>19</v>
      </c>
      <c r="D49" s="62">
        <v>69000</v>
      </c>
      <c r="E49" s="161" t="str">
        <f>IF(COUNTIF(①基本情報!$O$14:$O$33,L49)=0,"",COUNTIF(①基本情報!$O$14:$O$33,L49))</f>
        <v/>
      </c>
      <c r="F49" s="184" t="str">
        <f>IF(SUMIF(①基本情報!$O$14:$O$33,L49,①基本情報!$AS$14:$AS$33)=0,"",SUMIF(①基本情報!$O$14:$O$33,L49,①基本情報!$AS$14:$AS$33))</f>
        <v/>
      </c>
      <c r="G49" s="161" t="str">
        <f t="shared" si="2"/>
        <v/>
      </c>
      <c r="H49" s="5"/>
      <c r="I49" s="161" t="str">
        <f t="shared" si="3"/>
        <v/>
      </c>
      <c r="J49" s="306"/>
      <c r="K49" s="306"/>
      <c r="L49" s="1">
        <v>231</v>
      </c>
    </row>
    <row r="50" spans="2:12" s="1" customFormat="1" ht="18.95" customHeight="1">
      <c r="B50" s="313"/>
      <c r="C50" s="61" t="s">
        <v>20</v>
      </c>
      <c r="D50" s="62">
        <v>82000</v>
      </c>
      <c r="E50" s="161" t="str">
        <f>IF(COUNTIF(①基本情報!$O$14:$O$33,L50)=0,"",COUNTIF(①基本情報!$O$14:$O$33,L50))</f>
        <v/>
      </c>
      <c r="F50" s="184" t="str">
        <f>IF(SUMIF(①基本情報!$O$14:$O$33,L50,①基本情報!$AS$14:$AS$33)=0,"",SUMIF(①基本情報!$O$14:$O$33,L50,①基本情報!$AS$14:$AS$33))</f>
        <v/>
      </c>
      <c r="G50" s="161" t="str">
        <f t="shared" si="2"/>
        <v/>
      </c>
      <c r="H50" s="5"/>
      <c r="I50" s="161" t="str">
        <f t="shared" si="3"/>
        <v/>
      </c>
      <c r="J50" s="306"/>
      <c r="K50" s="306"/>
      <c r="L50" s="1">
        <v>232</v>
      </c>
    </row>
    <row r="51" spans="2:12" s="1" customFormat="1" ht="18.95" customHeight="1">
      <c r="B51" s="313"/>
      <c r="C51" s="61" t="s">
        <v>21</v>
      </c>
      <c r="D51" s="62">
        <v>104000</v>
      </c>
      <c r="E51" s="161" t="str">
        <f>IF(COUNTIF(①基本情報!$O$14:$O$33,L51)=0,"",COUNTIF(①基本情報!$O$14:$O$33,L51))</f>
        <v/>
      </c>
      <c r="F51" s="184" t="str">
        <f>IF(SUMIF(①基本情報!$O$14:$O$33,L51,①基本情報!$AS$14:$AS$33)=0,"",SUMIF(①基本情報!$O$14:$O$33,L51,①基本情報!$AS$14:$AS$33))</f>
        <v/>
      </c>
      <c r="G51" s="161" t="str">
        <f t="shared" si="2"/>
        <v/>
      </c>
      <c r="H51" s="5"/>
      <c r="I51" s="161" t="str">
        <f t="shared" si="3"/>
        <v/>
      </c>
      <c r="J51" s="306"/>
      <c r="K51" s="306"/>
      <c r="L51" s="1">
        <v>233</v>
      </c>
    </row>
    <row r="52" spans="2:12" s="1" customFormat="1" ht="18.95" customHeight="1">
      <c r="B52" s="313"/>
      <c r="C52" s="61" t="s">
        <v>24</v>
      </c>
      <c r="D52" s="63">
        <v>124000</v>
      </c>
      <c r="E52" s="161" t="str">
        <f>IF(COUNTIF(①基本情報!$O$14:$O$33,L52)=0,"",COUNTIF(①基本情報!$O$14:$O$33,L52))</f>
        <v/>
      </c>
      <c r="F52" s="184" t="str">
        <f>IF(SUMIF(①基本情報!$O$14:$O$33,L52,①基本情報!$AS$14:$AS$33)=0,"",SUMIF(①基本情報!$O$14:$O$33,L52,①基本情報!$AS$14:$AS$33))</f>
        <v/>
      </c>
      <c r="G52" s="161" t="str">
        <f t="shared" si="2"/>
        <v/>
      </c>
      <c r="H52" s="5"/>
      <c r="I52" s="161" t="str">
        <f t="shared" si="3"/>
        <v/>
      </c>
      <c r="J52" s="306"/>
      <c r="K52" s="306"/>
      <c r="L52" s="1">
        <v>234</v>
      </c>
    </row>
    <row r="53" spans="2:12" s="1" customFormat="1" ht="18.95" customHeight="1">
      <c r="B53" s="314"/>
      <c r="C53" s="61" t="s">
        <v>35</v>
      </c>
      <c r="D53" s="63">
        <v>154000</v>
      </c>
      <c r="E53" s="161" t="str">
        <f>IF(COUNTIF(①基本情報!$O$14:$O$33,L53)=0,"",COUNTIF(①基本情報!$O$14:$O$33,L53))</f>
        <v/>
      </c>
      <c r="F53" s="184" t="str">
        <f>IF(SUMIF(①基本情報!$O$14:$O$33,L53,①基本情報!$AS$14:$AS$33)=0,"",SUMIF(①基本情報!$O$14:$O$33,L53,①基本情報!$AS$14:$AS$33))</f>
        <v/>
      </c>
      <c r="G53" s="161" t="str">
        <f t="shared" si="2"/>
        <v/>
      </c>
      <c r="H53" s="5"/>
      <c r="I53" s="161" t="str">
        <f t="shared" si="3"/>
        <v/>
      </c>
      <c r="J53" s="306"/>
      <c r="K53" s="306"/>
      <c r="L53" s="1">
        <v>235</v>
      </c>
    </row>
    <row r="54" spans="2:12" s="1" customFormat="1" ht="18.95" customHeight="1">
      <c r="B54" s="315"/>
      <c r="C54" s="61" t="s">
        <v>36</v>
      </c>
      <c r="D54" s="63">
        <v>196000</v>
      </c>
      <c r="E54" s="161" t="str">
        <f>IF(COUNTIF(①基本情報!$O$14:$O$33,L54)=0,"",COUNTIF(①基本情報!$O$14:$O$33,L54))</f>
        <v/>
      </c>
      <c r="F54" s="184" t="str">
        <f>IF(SUMIF(①基本情報!$O$14:$O$33,L54,①基本情報!$AS$14:$AS$33)=0,"",SUMIF(①基本情報!$O$14:$O$33,L54,①基本情報!$AS$14:$AS$33))</f>
        <v/>
      </c>
      <c r="G54" s="161" t="str">
        <f t="shared" si="2"/>
        <v/>
      </c>
      <c r="H54" s="5"/>
      <c r="I54" s="161" t="str">
        <f t="shared" si="3"/>
        <v/>
      </c>
      <c r="J54" s="306"/>
      <c r="K54" s="306"/>
      <c r="L54" s="1">
        <v>236</v>
      </c>
    </row>
    <row r="55" spans="2:12" s="1" customFormat="1" ht="18.95" customHeight="1">
      <c r="B55" s="310" t="s">
        <v>1</v>
      </c>
      <c r="C55" s="311"/>
      <c r="D55" s="185"/>
      <c r="E55" s="161">
        <f>SUM(E37:E54)</f>
        <v>0</v>
      </c>
      <c r="F55" s="184">
        <f>SUM(F37:F54)</f>
        <v>0</v>
      </c>
      <c r="G55" s="161">
        <f>SUM(G37:G54)</f>
        <v>0</v>
      </c>
      <c r="H55" s="161">
        <f>SUM(H37:H54)</f>
        <v>0</v>
      </c>
      <c r="I55" s="161">
        <f>SUM(I37:I54)</f>
        <v>0</v>
      </c>
      <c r="J55" s="304"/>
      <c r="K55" s="305"/>
    </row>
    <row r="56" spans="2:12" s="1" customFormat="1" ht="18.95" customHeight="1">
      <c r="B56" s="175"/>
      <c r="C56" s="175"/>
      <c r="D56" s="186"/>
      <c r="E56" s="187"/>
      <c r="F56" s="188"/>
      <c r="G56" s="187"/>
      <c r="H56" s="187"/>
      <c r="I56" s="187"/>
      <c r="J56" s="189"/>
      <c r="K56" s="189"/>
    </row>
    <row r="57" spans="2:12" s="1" customFormat="1" ht="18.95" customHeight="1">
      <c r="B57" s="179" t="s">
        <v>273</v>
      </c>
      <c r="C57" s="179"/>
      <c r="D57" s="179"/>
      <c r="E57" s="179"/>
      <c r="F57" s="179"/>
      <c r="G57" s="179"/>
      <c r="H57" s="179"/>
      <c r="I57" s="178" t="s">
        <v>9</v>
      </c>
      <c r="J57" s="177"/>
      <c r="K57" s="177"/>
    </row>
    <row r="58" spans="2:12" s="1" customFormat="1" ht="30" customHeight="1">
      <c r="B58" s="180" t="s">
        <v>31</v>
      </c>
      <c r="C58" s="181" t="s">
        <v>33</v>
      </c>
      <c r="D58" s="181" t="s">
        <v>25</v>
      </c>
      <c r="E58" s="182" t="s">
        <v>30</v>
      </c>
      <c r="F58" s="181" t="s">
        <v>27</v>
      </c>
      <c r="G58" s="180" t="s">
        <v>17</v>
      </c>
      <c r="H58" s="183" t="s">
        <v>32</v>
      </c>
      <c r="I58" s="180" t="s">
        <v>28</v>
      </c>
      <c r="J58" s="307"/>
      <c r="K58" s="307"/>
    </row>
    <row r="59" spans="2:12" s="1" customFormat="1" ht="18.95" customHeight="1">
      <c r="B59" s="312" t="s">
        <v>18</v>
      </c>
      <c r="C59" s="61" t="s">
        <v>19</v>
      </c>
      <c r="D59" s="62">
        <v>85000</v>
      </c>
      <c r="E59" s="161" t="str">
        <f>IF(COUNTIF(①基本情報!$O$14:$O$33,L59)=0,"",COUNTIF(①基本情報!$O$14:$O$33,L59))</f>
        <v/>
      </c>
      <c r="F59" s="184" t="str">
        <f>IF(SUMIF(①基本情報!$O$14:$O$33,L59,①基本情報!$AS$14:$AS$33)=0,"",SUMIF(①基本情報!$O$14:$O$33,L59,①基本情報!$AS$14:$AS$33))</f>
        <v/>
      </c>
      <c r="G59" s="161" t="str">
        <f>IF(E59="","",D59*F59)</f>
        <v/>
      </c>
      <c r="H59" s="5"/>
      <c r="I59" s="161" t="str">
        <f>IF(E59="","",G59-H59)</f>
        <v/>
      </c>
      <c r="J59" s="306"/>
      <c r="K59" s="306"/>
      <c r="L59" s="1">
        <v>311</v>
      </c>
    </row>
    <row r="60" spans="2:12" s="1" customFormat="1" ht="18.95" customHeight="1">
      <c r="B60" s="313"/>
      <c r="C60" s="61" t="s">
        <v>20</v>
      </c>
      <c r="D60" s="62">
        <v>97000</v>
      </c>
      <c r="E60" s="161" t="str">
        <f>IF(COUNTIF(①基本情報!$O$14:$O$33,L60)=0,"",COUNTIF(①基本情報!$O$14:$O$33,L60))</f>
        <v/>
      </c>
      <c r="F60" s="184" t="str">
        <f>IF(SUMIF(①基本情報!$O$14:$O$33,L60,①基本情報!$AS$14:$AS$33)=0,"",SUMIF(①基本情報!$O$14:$O$33,L60,①基本情報!$AS$14:$AS$33))</f>
        <v/>
      </c>
      <c r="G60" s="161" t="str">
        <f t="shared" ref="G60:G76" si="4">IF(E60="","",D60*F60)</f>
        <v/>
      </c>
      <c r="H60" s="5"/>
      <c r="I60" s="161" t="str">
        <f t="shared" ref="I60:I76" si="5">IF(E60="","",G60-H60)</f>
        <v/>
      </c>
      <c r="J60" s="306"/>
      <c r="K60" s="306"/>
      <c r="L60" s="1">
        <v>312</v>
      </c>
    </row>
    <row r="61" spans="2:12" s="1" customFormat="1" ht="18.95" customHeight="1">
      <c r="B61" s="313"/>
      <c r="C61" s="61" t="s">
        <v>21</v>
      </c>
      <c r="D61" s="62">
        <v>102000</v>
      </c>
      <c r="E61" s="161" t="str">
        <f>IF(COUNTIF(①基本情報!$O$14:$O$33,L61)=0,"",COUNTIF(①基本情報!$O$14:$O$33,L61))</f>
        <v/>
      </c>
      <c r="F61" s="184" t="str">
        <f>IF(SUMIF(①基本情報!$O$14:$O$33,L61,①基本情報!$AS$14:$AS$33)=0,"",SUMIF(①基本情報!$O$14:$O$33,L61,①基本情報!$AS$14:$AS$33))</f>
        <v/>
      </c>
      <c r="G61" s="161" t="str">
        <f t="shared" si="4"/>
        <v/>
      </c>
      <c r="H61" s="5"/>
      <c r="I61" s="161" t="str">
        <f t="shared" si="5"/>
        <v/>
      </c>
      <c r="J61" s="306"/>
      <c r="K61" s="306"/>
      <c r="L61" s="1">
        <v>313</v>
      </c>
    </row>
    <row r="62" spans="2:12" s="1" customFormat="1" ht="18.95" customHeight="1">
      <c r="B62" s="313"/>
      <c r="C62" s="61" t="s">
        <v>24</v>
      </c>
      <c r="D62" s="62">
        <v>126000</v>
      </c>
      <c r="E62" s="161" t="str">
        <f>IF(COUNTIF(①基本情報!$O$14:$O$33,L62)=0,"",COUNTIF(①基本情報!$O$14:$O$33,L62))</f>
        <v/>
      </c>
      <c r="F62" s="184" t="str">
        <f>IF(SUMIF(①基本情報!$O$14:$O$33,L62,①基本情報!$AS$14:$AS$33)=0,"",SUMIF(①基本情報!$O$14:$O$33,L62,①基本情報!$AS$14:$AS$33))</f>
        <v/>
      </c>
      <c r="G62" s="161" t="str">
        <f t="shared" si="4"/>
        <v/>
      </c>
      <c r="H62" s="5"/>
      <c r="I62" s="161" t="str">
        <f t="shared" si="5"/>
        <v/>
      </c>
      <c r="J62" s="306"/>
      <c r="K62" s="306"/>
      <c r="L62" s="1">
        <v>314</v>
      </c>
    </row>
    <row r="63" spans="2:12" s="1" customFormat="1" ht="18.95" customHeight="1">
      <c r="B63" s="314"/>
      <c r="C63" s="61" t="s">
        <v>35</v>
      </c>
      <c r="D63" s="62">
        <v>162000</v>
      </c>
      <c r="E63" s="161" t="str">
        <f>IF(COUNTIF(①基本情報!$O$14:$O$33,L63)=0,"",COUNTIF(①基本情報!$O$14:$O$33,L63))</f>
        <v/>
      </c>
      <c r="F63" s="184" t="str">
        <f>IF(SUMIF(①基本情報!$O$14:$O$33,L63,①基本情報!$AS$14:$AS$33)=0,"",SUMIF(①基本情報!$O$14:$O$33,L63,①基本情報!$AS$14:$AS$33))</f>
        <v/>
      </c>
      <c r="G63" s="161" t="str">
        <f t="shared" si="4"/>
        <v/>
      </c>
      <c r="H63" s="5"/>
      <c r="I63" s="161" t="str">
        <f t="shared" si="5"/>
        <v/>
      </c>
      <c r="J63" s="306"/>
      <c r="K63" s="306"/>
      <c r="L63" s="1">
        <v>315</v>
      </c>
    </row>
    <row r="64" spans="2:12" s="1" customFormat="1" ht="18.95" customHeight="1">
      <c r="B64" s="315"/>
      <c r="C64" s="61" t="s">
        <v>36</v>
      </c>
      <c r="D64" s="62">
        <v>203000</v>
      </c>
      <c r="E64" s="161" t="str">
        <f>IF(COUNTIF(①基本情報!$O$14:$O$33,L64)=0,"",COUNTIF(①基本情報!$O$14:$O$33,L64))</f>
        <v/>
      </c>
      <c r="F64" s="184" t="str">
        <f>IF(SUMIF(①基本情報!$O$14:$O$33,L64,①基本情報!$AS$14:$AS$33)=0,"",SUMIF(①基本情報!$O$14:$O$33,L64,①基本情報!$AS$14:$AS$33))</f>
        <v/>
      </c>
      <c r="G64" s="161" t="str">
        <f t="shared" si="4"/>
        <v/>
      </c>
      <c r="H64" s="5"/>
      <c r="I64" s="161" t="str">
        <f t="shared" si="5"/>
        <v/>
      </c>
      <c r="J64" s="306"/>
      <c r="K64" s="306"/>
      <c r="L64" s="1">
        <v>316</v>
      </c>
    </row>
    <row r="65" spans="2:12" s="1" customFormat="1" ht="18.95" customHeight="1">
      <c r="B65" s="312" t="s">
        <v>22</v>
      </c>
      <c r="C65" s="61" t="s">
        <v>19</v>
      </c>
      <c r="D65" s="62">
        <v>70000</v>
      </c>
      <c r="E65" s="161" t="str">
        <f>IF(COUNTIF(①基本情報!$O$14:$O$33,L65)=0,"",COUNTIF(①基本情報!$O$14:$O$33,L65))</f>
        <v/>
      </c>
      <c r="F65" s="184" t="str">
        <f>IF(SUMIF(①基本情報!$O$14:$O$33,L65,①基本情報!$AS$14:$AS$33)=0,"",SUMIF(①基本情報!$O$14:$O$33,L65,①基本情報!$AS$14:$AS$33))</f>
        <v/>
      </c>
      <c r="G65" s="161" t="str">
        <f t="shared" si="4"/>
        <v/>
      </c>
      <c r="H65" s="5"/>
      <c r="I65" s="161" t="str">
        <f t="shared" si="5"/>
        <v/>
      </c>
      <c r="J65" s="306"/>
      <c r="K65" s="306"/>
      <c r="L65" s="1">
        <v>321</v>
      </c>
    </row>
    <row r="66" spans="2:12" s="1" customFormat="1" ht="18.95" customHeight="1">
      <c r="B66" s="313"/>
      <c r="C66" s="61" t="s">
        <v>20</v>
      </c>
      <c r="D66" s="62">
        <v>82000</v>
      </c>
      <c r="E66" s="161" t="str">
        <f>IF(COUNTIF(①基本情報!$O$14:$O$33,L66)=0,"",COUNTIF(①基本情報!$O$14:$O$33,L66))</f>
        <v/>
      </c>
      <c r="F66" s="184" t="str">
        <f>IF(SUMIF(①基本情報!$O$14:$O$33,L66,①基本情報!$AS$14:$AS$33)=0,"",SUMIF(①基本情報!$O$14:$O$33,L66,①基本情報!$AS$14:$AS$33))</f>
        <v/>
      </c>
      <c r="G66" s="161" t="str">
        <f t="shared" si="4"/>
        <v/>
      </c>
      <c r="H66" s="5"/>
      <c r="I66" s="161" t="str">
        <f t="shared" si="5"/>
        <v/>
      </c>
      <c r="J66" s="306"/>
      <c r="K66" s="306"/>
      <c r="L66" s="1">
        <v>322</v>
      </c>
    </row>
    <row r="67" spans="2:12" s="1" customFormat="1" ht="18.95" customHeight="1">
      <c r="B67" s="313"/>
      <c r="C67" s="61" t="s">
        <v>21</v>
      </c>
      <c r="D67" s="62">
        <v>101000</v>
      </c>
      <c r="E67" s="161" t="str">
        <f>IF(COUNTIF(①基本情報!$O$14:$O$33,L67)=0,"",COUNTIF(①基本情報!$O$14:$O$33,L67))</f>
        <v/>
      </c>
      <c r="F67" s="184" t="str">
        <f>IF(SUMIF(①基本情報!$O$14:$O$33,L67,①基本情報!$AS$14:$AS$33)=0,"",SUMIF(①基本情報!$O$14:$O$33,L67,①基本情報!$AS$14:$AS$33))</f>
        <v/>
      </c>
      <c r="G67" s="161" t="str">
        <f t="shared" si="4"/>
        <v/>
      </c>
      <c r="H67" s="5"/>
      <c r="I67" s="161" t="str">
        <f t="shared" si="5"/>
        <v/>
      </c>
      <c r="J67" s="306"/>
      <c r="K67" s="306"/>
      <c r="L67" s="1">
        <v>323</v>
      </c>
    </row>
    <row r="68" spans="2:12" s="1" customFormat="1" ht="18.95" customHeight="1">
      <c r="B68" s="313"/>
      <c r="C68" s="61" t="s">
        <v>24</v>
      </c>
      <c r="D68" s="62">
        <v>121000</v>
      </c>
      <c r="E68" s="161" t="str">
        <f>IF(COUNTIF(①基本情報!$O$14:$O$33,L68)=0,"",COUNTIF(①基本情報!$O$14:$O$33,L68))</f>
        <v/>
      </c>
      <c r="F68" s="184" t="str">
        <f>IF(SUMIF(①基本情報!$O$14:$O$33,L68,①基本情報!$AS$14:$AS$33)=0,"",SUMIF(①基本情報!$O$14:$O$33,L68,①基本情報!$AS$14:$AS$33))</f>
        <v/>
      </c>
      <c r="G68" s="161" t="str">
        <f t="shared" si="4"/>
        <v/>
      </c>
      <c r="H68" s="5"/>
      <c r="I68" s="161" t="str">
        <f t="shared" si="5"/>
        <v/>
      </c>
      <c r="J68" s="306"/>
      <c r="K68" s="306"/>
      <c r="L68" s="1">
        <v>324</v>
      </c>
    </row>
    <row r="69" spans="2:12" s="1" customFormat="1" ht="18.95" customHeight="1">
      <c r="B69" s="314"/>
      <c r="C69" s="61" t="s">
        <v>35</v>
      </c>
      <c r="D69" s="62">
        <v>151000</v>
      </c>
      <c r="E69" s="161" t="str">
        <f>IF(COUNTIF(①基本情報!$O$14:$O$33,L69)=0,"",COUNTIF(①基本情報!$O$14:$O$33,L69))</f>
        <v/>
      </c>
      <c r="F69" s="184" t="str">
        <f>IF(SUMIF(①基本情報!$O$14:$O$33,L69,①基本情報!$AS$14:$AS$33)=0,"",SUMIF(①基本情報!$O$14:$O$33,L69,①基本情報!$AS$14:$AS$33))</f>
        <v/>
      </c>
      <c r="G69" s="161" t="str">
        <f t="shared" si="4"/>
        <v/>
      </c>
      <c r="H69" s="5"/>
      <c r="I69" s="161" t="str">
        <f t="shared" si="5"/>
        <v/>
      </c>
      <c r="J69" s="306"/>
      <c r="K69" s="306"/>
      <c r="L69" s="1">
        <v>325</v>
      </c>
    </row>
    <row r="70" spans="2:12" s="1" customFormat="1" ht="18.95" customHeight="1">
      <c r="B70" s="315"/>
      <c r="C70" s="61" t="s">
        <v>36</v>
      </c>
      <c r="D70" s="62">
        <v>191000</v>
      </c>
      <c r="E70" s="161" t="str">
        <f>IF(COUNTIF(①基本情報!$O$14:$O$33,L70)=0,"",COUNTIF(①基本情報!$O$14:$O$33,L70))</f>
        <v/>
      </c>
      <c r="F70" s="184" t="str">
        <f>IF(SUMIF(①基本情報!$O$14:$O$33,L70,①基本情報!$AS$14:$AS$33)=0,"",SUMIF(①基本情報!$O$14:$O$33,L70,①基本情報!$AS$14:$AS$33))</f>
        <v/>
      </c>
      <c r="G70" s="161" t="str">
        <f t="shared" si="4"/>
        <v/>
      </c>
      <c r="H70" s="5"/>
      <c r="I70" s="161" t="str">
        <f t="shared" si="5"/>
        <v/>
      </c>
      <c r="J70" s="306"/>
      <c r="K70" s="306"/>
      <c r="L70" s="1">
        <v>326</v>
      </c>
    </row>
    <row r="71" spans="2:12" s="1" customFormat="1" ht="18.95" customHeight="1">
      <c r="B71" s="312" t="s">
        <v>23</v>
      </c>
      <c r="C71" s="61" t="s">
        <v>19</v>
      </c>
      <c r="D71" s="62">
        <v>60000</v>
      </c>
      <c r="E71" s="161" t="str">
        <f>IF(COUNTIF(①基本情報!$O$14:$O$33,L71)=0,"",COUNTIF(①基本情報!$O$14:$O$33,L71))</f>
        <v/>
      </c>
      <c r="F71" s="184" t="str">
        <f>IF(SUMIF(①基本情報!$O$14:$O$33,L71,①基本情報!$AS$14:$AS$33)=0,"",SUMIF(①基本情報!$O$14:$O$33,L71,①基本情報!$AS$14:$AS$33))</f>
        <v/>
      </c>
      <c r="G71" s="161" t="str">
        <f t="shared" si="4"/>
        <v/>
      </c>
      <c r="H71" s="5"/>
      <c r="I71" s="161" t="str">
        <f t="shared" si="5"/>
        <v/>
      </c>
      <c r="J71" s="306"/>
      <c r="K71" s="306"/>
      <c r="L71" s="1">
        <v>331</v>
      </c>
    </row>
    <row r="72" spans="2:12" s="1" customFormat="1" ht="18.95" customHeight="1">
      <c r="B72" s="313"/>
      <c r="C72" s="61" t="s">
        <v>20</v>
      </c>
      <c r="D72" s="62">
        <v>72000</v>
      </c>
      <c r="E72" s="161" t="str">
        <f>IF(COUNTIF(①基本情報!$O$14:$O$33,L72)=0,"",COUNTIF(①基本情報!$O$14:$O$33,L72))</f>
        <v/>
      </c>
      <c r="F72" s="184" t="str">
        <f>IF(SUMIF(①基本情報!$O$14:$O$33,L72,①基本情報!$AS$14:$AS$33)=0,"",SUMIF(①基本情報!$O$14:$O$33,L72,①基本情報!$AS$14:$AS$33))</f>
        <v/>
      </c>
      <c r="G72" s="161" t="str">
        <f t="shared" si="4"/>
        <v/>
      </c>
      <c r="H72" s="5"/>
      <c r="I72" s="161" t="str">
        <f t="shared" si="5"/>
        <v/>
      </c>
      <c r="J72" s="306"/>
      <c r="K72" s="306"/>
      <c r="L72" s="1">
        <v>332</v>
      </c>
    </row>
    <row r="73" spans="2:12" s="1" customFormat="1" ht="18.95" customHeight="1">
      <c r="B73" s="313"/>
      <c r="C73" s="61" t="s">
        <v>21</v>
      </c>
      <c r="D73" s="62">
        <v>94000</v>
      </c>
      <c r="E73" s="161" t="str">
        <f>IF(COUNTIF(①基本情報!$O$14:$O$33,L73)=0,"",COUNTIF(①基本情報!$O$14:$O$33,L73))</f>
        <v/>
      </c>
      <c r="F73" s="184" t="str">
        <f>IF(SUMIF(①基本情報!$O$14:$O$33,L73,①基本情報!$AS$14:$AS$33)=0,"",SUMIF(①基本情報!$O$14:$O$33,L73,①基本情報!$AS$14:$AS$33))</f>
        <v/>
      </c>
      <c r="G73" s="161" t="str">
        <f t="shared" si="4"/>
        <v/>
      </c>
      <c r="H73" s="5"/>
      <c r="I73" s="161" t="str">
        <f t="shared" si="5"/>
        <v/>
      </c>
      <c r="J73" s="306"/>
      <c r="K73" s="306"/>
      <c r="L73" s="1">
        <v>333</v>
      </c>
    </row>
    <row r="74" spans="2:12" s="1" customFormat="1" ht="18.95" customHeight="1">
      <c r="B74" s="313"/>
      <c r="C74" s="61" t="s">
        <v>24</v>
      </c>
      <c r="D74" s="63">
        <v>114000</v>
      </c>
      <c r="E74" s="161" t="str">
        <f>IF(COUNTIF(①基本情報!$O$14:$O$33,L74)=0,"",COUNTIF(①基本情報!$O$14:$O$33,L74))</f>
        <v/>
      </c>
      <c r="F74" s="184" t="str">
        <f>IF(SUMIF(①基本情報!$O$14:$O$33,L74,①基本情報!$AS$14:$AS$33)=0,"",SUMIF(①基本情報!$O$14:$O$33,L74,①基本情報!$AS$14:$AS$33))</f>
        <v/>
      </c>
      <c r="G74" s="161" t="str">
        <f t="shared" si="4"/>
        <v/>
      </c>
      <c r="H74" s="5"/>
      <c r="I74" s="161" t="str">
        <f t="shared" si="5"/>
        <v/>
      </c>
      <c r="J74" s="306"/>
      <c r="K74" s="306"/>
      <c r="L74" s="1">
        <v>334</v>
      </c>
    </row>
    <row r="75" spans="2:12" s="1" customFormat="1" ht="18.95" customHeight="1">
      <c r="B75" s="314"/>
      <c r="C75" s="61" t="s">
        <v>35</v>
      </c>
      <c r="D75" s="63">
        <v>144000</v>
      </c>
      <c r="E75" s="161" t="str">
        <f>IF(COUNTIF(①基本情報!$O$14:$O$33,L75)=0,"",COUNTIF(①基本情報!$O$14:$O$33,L75))</f>
        <v/>
      </c>
      <c r="F75" s="184" t="str">
        <f>IF(SUMIF(①基本情報!$O$14:$O$33,L75,①基本情報!$AS$14:$AS$33)=0,"",SUMIF(①基本情報!$O$14:$O$33,L75,①基本情報!$AS$14:$AS$33))</f>
        <v/>
      </c>
      <c r="G75" s="161" t="str">
        <f t="shared" si="4"/>
        <v/>
      </c>
      <c r="H75" s="5"/>
      <c r="I75" s="161" t="str">
        <f t="shared" si="5"/>
        <v/>
      </c>
      <c r="J75" s="306"/>
      <c r="K75" s="306"/>
      <c r="L75" s="1">
        <v>335</v>
      </c>
    </row>
    <row r="76" spans="2:12" s="1" customFormat="1" ht="18.95" customHeight="1">
      <c r="B76" s="315"/>
      <c r="C76" s="61" t="s">
        <v>36</v>
      </c>
      <c r="D76" s="63">
        <v>186000</v>
      </c>
      <c r="E76" s="161" t="str">
        <f>IF(COUNTIF(①基本情報!$O$14:$O$33,L76)=0,"",COUNTIF(①基本情報!$O$14:$O$33,L76))</f>
        <v/>
      </c>
      <c r="F76" s="184" t="str">
        <f>IF(SUMIF(①基本情報!$O$14:$O$33,L76,①基本情報!$AS$14:$AS$33)=0,"",SUMIF(①基本情報!$O$14:$O$33,L76,①基本情報!$AS$14:$AS$33))</f>
        <v/>
      </c>
      <c r="G76" s="161" t="str">
        <f t="shared" si="4"/>
        <v/>
      </c>
      <c r="H76" s="5"/>
      <c r="I76" s="161" t="str">
        <f t="shared" si="5"/>
        <v/>
      </c>
      <c r="J76" s="306"/>
      <c r="K76" s="306"/>
      <c r="L76" s="1">
        <v>336</v>
      </c>
    </row>
    <row r="77" spans="2:12" s="1" customFormat="1" ht="18.95" customHeight="1">
      <c r="B77" s="310" t="s">
        <v>1</v>
      </c>
      <c r="C77" s="311"/>
      <c r="D77" s="185"/>
      <c r="E77" s="161">
        <f>SUM(E59:E76)</f>
        <v>0</v>
      </c>
      <c r="F77" s="184">
        <f>SUM(F59:F76)</f>
        <v>0</v>
      </c>
      <c r="G77" s="161">
        <f>SUM(G59:G76)</f>
        <v>0</v>
      </c>
      <c r="H77" s="161">
        <f>SUM(H59:H76)</f>
        <v>0</v>
      </c>
      <c r="I77" s="161">
        <f>SUM(I59:I76)</f>
        <v>0</v>
      </c>
      <c r="J77" s="303"/>
      <c r="K77" s="303"/>
    </row>
    <row r="78" spans="2:12" s="4" customFormat="1" ht="15.75" customHeight="1">
      <c r="B78" s="190" t="s">
        <v>34</v>
      </c>
      <c r="C78" s="190"/>
      <c r="D78" s="190"/>
      <c r="E78" s="190"/>
      <c r="F78" s="190"/>
      <c r="G78" s="190"/>
      <c r="H78" s="190"/>
      <c r="I78" s="190"/>
      <c r="J78" s="190"/>
      <c r="K78" s="190"/>
    </row>
    <row r="79" spans="2:12" s="1" customFormat="1" ht="15.75" customHeight="1">
      <c r="B79" s="177" t="s">
        <v>274</v>
      </c>
      <c r="C79" s="177"/>
      <c r="D79" s="177"/>
      <c r="E79" s="177"/>
      <c r="F79" s="177"/>
      <c r="G79" s="177"/>
      <c r="H79" s="177"/>
      <c r="I79" s="177"/>
      <c r="J79" s="177"/>
      <c r="K79" s="177"/>
    </row>
    <row r="80" spans="2:12" s="1" customFormat="1" ht="15.75" customHeight="1">
      <c r="B80" s="302" t="s">
        <v>275</v>
      </c>
      <c r="C80" s="302"/>
      <c r="D80" s="302"/>
      <c r="E80" s="302"/>
      <c r="F80" s="302"/>
      <c r="G80" s="302"/>
      <c r="H80" s="302"/>
      <c r="I80" s="302"/>
      <c r="J80" s="302"/>
      <c r="K80" s="302"/>
    </row>
    <row r="81" spans="2:11" s="1" customFormat="1" ht="15.75" customHeight="1">
      <c r="B81" s="302"/>
      <c r="C81" s="302"/>
      <c r="D81" s="302"/>
      <c r="E81" s="302"/>
      <c r="F81" s="302"/>
      <c r="G81" s="302"/>
      <c r="H81" s="302"/>
      <c r="I81" s="302"/>
      <c r="J81" s="302"/>
      <c r="K81" s="302"/>
    </row>
    <row r="82" spans="2:11" s="1" customFormat="1" ht="15">
      <c r="B82" s="177" t="s">
        <v>164</v>
      </c>
      <c r="C82" s="168"/>
      <c r="D82" s="177"/>
      <c r="E82" s="177"/>
      <c r="F82" s="177"/>
      <c r="G82" s="177"/>
      <c r="H82" s="177"/>
      <c r="I82" s="177"/>
      <c r="J82" s="177"/>
      <c r="K82" s="177"/>
    </row>
  </sheetData>
  <sheetProtection algorithmName="SHA-512" hashValue="m/cpmaJdSsaIBIYeIjbQoA40GNZDvpNEeFWD8PWMaBvHAj1U2R55yyXzAIhN2dTKRo6v+nAi5MzWiyeYQQKBQQ==" saltValue="KsYSabWCd6F+Oe+AAkAGpA==" spinCount="100000" sheet="1" objects="1" scenarios="1" selectLockedCells="1"/>
  <mergeCells count="81">
    <mergeCell ref="J4:K4"/>
    <mergeCell ref="H6:H8"/>
    <mergeCell ref="B3:K3"/>
    <mergeCell ref="C6:E6"/>
    <mergeCell ref="B77:C77"/>
    <mergeCell ref="B43:B48"/>
    <mergeCell ref="F6:F7"/>
    <mergeCell ref="B6:B8"/>
    <mergeCell ref="G6:G7"/>
    <mergeCell ref="I6:I8"/>
    <mergeCell ref="J14:K14"/>
    <mergeCell ref="J15:K15"/>
    <mergeCell ref="J16:K16"/>
    <mergeCell ref="J17:K17"/>
    <mergeCell ref="J18:K18"/>
    <mergeCell ref="J19:K19"/>
    <mergeCell ref="B37:B42"/>
    <mergeCell ref="B65:B70"/>
    <mergeCell ref="B71:B76"/>
    <mergeCell ref="B49:B54"/>
    <mergeCell ref="B55:C55"/>
    <mergeCell ref="B59:B64"/>
    <mergeCell ref="J20:K20"/>
    <mergeCell ref="B33:C33"/>
    <mergeCell ref="B15:B20"/>
    <mergeCell ref="B21:B26"/>
    <mergeCell ref="B27:B32"/>
    <mergeCell ref="J21:K21"/>
    <mergeCell ref="J22:K22"/>
    <mergeCell ref="J23:K23"/>
    <mergeCell ref="J24:K24"/>
    <mergeCell ref="J25:K25"/>
    <mergeCell ref="J26:K26"/>
    <mergeCell ref="J27:K27"/>
    <mergeCell ref="J28:K28"/>
    <mergeCell ref="J29:K29"/>
    <mergeCell ref="J30:K30"/>
    <mergeCell ref="J31:K31"/>
    <mergeCell ref="J32:K32"/>
    <mergeCell ref="J36:K36"/>
    <mergeCell ref="J37:K37"/>
    <mergeCell ref="J38:K38"/>
    <mergeCell ref="J39:K39"/>
    <mergeCell ref="J40:K40"/>
    <mergeCell ref="J41:K41"/>
    <mergeCell ref="J42:K42"/>
    <mergeCell ref="J43:K43"/>
    <mergeCell ref="J44:K44"/>
    <mergeCell ref="J45:K45"/>
    <mergeCell ref="J46:K46"/>
    <mergeCell ref="J47:K47"/>
    <mergeCell ref="J48:K48"/>
    <mergeCell ref="J49:K49"/>
    <mergeCell ref="J50:K50"/>
    <mergeCell ref="J51:K51"/>
    <mergeCell ref="J52:K52"/>
    <mergeCell ref="J64:K64"/>
    <mergeCell ref="J53:K53"/>
    <mergeCell ref="J65:K65"/>
    <mergeCell ref="J66:K66"/>
    <mergeCell ref="J54:K54"/>
    <mergeCell ref="J58:K58"/>
    <mergeCell ref="J59:K59"/>
    <mergeCell ref="J60:K60"/>
    <mergeCell ref="J61:K61"/>
    <mergeCell ref="B80:K81"/>
    <mergeCell ref="J77:K77"/>
    <mergeCell ref="J55:K55"/>
    <mergeCell ref="J33:K33"/>
    <mergeCell ref="J72:K72"/>
    <mergeCell ref="J73:K73"/>
    <mergeCell ref="J74:K74"/>
    <mergeCell ref="J75:K75"/>
    <mergeCell ref="J76:K76"/>
    <mergeCell ref="J67:K67"/>
    <mergeCell ref="J68:K68"/>
    <mergeCell ref="J69:K69"/>
    <mergeCell ref="J70:K70"/>
    <mergeCell ref="J71:K71"/>
    <mergeCell ref="J62:K62"/>
    <mergeCell ref="J63:K63"/>
  </mergeCells>
  <phoneticPr fontId="3"/>
  <printOptions horizontalCentered="1"/>
  <pageMargins left="0.78740157480314965" right="0.59055118110236227" top="0.51181102362204722" bottom="0.47244094488188981" header="0.51181102362204722" footer="0.51181102362204722"/>
  <pageSetup paperSize="9" scale="52" orientation="portrait" verticalDpi="300" r:id="rId1"/>
  <headerFooter alignWithMargins="0"/>
  <rowBreaks count="1" manualBreakCount="1">
    <brk id="33" min="1" max="10" man="1"/>
  </rowBreaks>
  <ignoredErrors>
    <ignoredError sqref="C9 F15:F32 F37:F54 F59:F76"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pageSetUpPr fitToPage="1"/>
  </sheetPr>
  <dimension ref="A1:AH48"/>
  <sheetViews>
    <sheetView view="pageBreakPreview" zoomScaleNormal="100" zoomScaleSheetLayoutView="100" workbookViewId="0">
      <selection activeCell="J25" sqref="J25:S25"/>
    </sheetView>
  </sheetViews>
  <sheetFormatPr defaultColWidth="2.5" defaultRowHeight="19.5" customHeight="1"/>
  <cols>
    <col min="1" max="16384" width="2.5" style="16"/>
  </cols>
  <sheetData>
    <row r="1" spans="1:34" ht="19.5" customHeight="1">
      <c r="A1" s="327" t="s">
        <v>113</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row>
    <row r="2" spans="1:34" ht="19.5"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1:34" ht="19.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ht="19.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ht="19.5" customHeight="1">
      <c r="A5" s="326" t="s">
        <v>114</v>
      </c>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row>
    <row r="6" spans="1:34" ht="19.5"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19.5" customHeigh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ht="19.5" customHeight="1">
      <c r="A8" s="332">
        <v>45735</v>
      </c>
      <c r="B8" s="332"/>
      <c r="C8" s="332"/>
      <c r="D8" s="332"/>
      <c r="E8" s="332"/>
      <c r="F8" s="332"/>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row>
    <row r="9" spans="1:34" ht="19.5" customHeight="1">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row>
    <row r="10" spans="1:34" ht="19.5"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row>
    <row r="11" spans="1:34" ht="19.5" customHeight="1">
      <c r="A11" s="327" t="s">
        <v>115</v>
      </c>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row>
    <row r="12" spans="1:34" ht="19.5" customHeight="1">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row>
    <row r="13" spans="1:34" ht="19.5" customHeight="1">
      <c r="A13" s="330" t="s">
        <v>116</v>
      </c>
      <c r="B13" s="330"/>
      <c r="C13" s="330"/>
      <c r="D13" s="330"/>
      <c r="E13" s="330"/>
      <c r="F13" s="330"/>
      <c r="G13" s="330"/>
      <c r="H13" s="330"/>
      <c r="I13" s="330"/>
      <c r="J13" s="330"/>
      <c r="K13" s="330"/>
      <c r="L13" s="330"/>
      <c r="M13" s="330"/>
      <c r="N13" s="330"/>
      <c r="O13" s="330"/>
      <c r="P13" s="330"/>
      <c r="Q13" s="330"/>
      <c r="R13" s="330"/>
      <c r="S13" s="330"/>
      <c r="T13" s="330"/>
      <c r="U13" s="330"/>
      <c r="V13" s="330"/>
      <c r="W13" s="330"/>
      <c r="X13" s="325">
        <f>①基本情報!B4</f>
        <v>0</v>
      </c>
      <c r="Y13" s="325"/>
      <c r="Z13" s="325"/>
      <c r="AA13" s="325"/>
      <c r="AB13" s="325"/>
      <c r="AC13" s="325"/>
      <c r="AD13" s="325"/>
      <c r="AE13" s="325"/>
      <c r="AF13" s="325"/>
      <c r="AG13" s="325"/>
      <c r="AH13" s="325"/>
    </row>
    <row r="14" spans="1:34" ht="19.5" customHeight="1">
      <c r="A14" s="330"/>
      <c r="B14" s="330"/>
      <c r="C14" s="330"/>
      <c r="D14" s="330"/>
      <c r="E14" s="330"/>
      <c r="F14" s="330"/>
      <c r="G14" s="330"/>
      <c r="H14" s="330"/>
      <c r="I14" s="330"/>
      <c r="J14" s="330"/>
      <c r="K14" s="330"/>
      <c r="L14" s="330"/>
      <c r="M14" s="330"/>
      <c r="N14" s="330"/>
      <c r="O14" s="330"/>
      <c r="P14" s="330"/>
      <c r="Q14" s="330"/>
      <c r="R14" s="330"/>
      <c r="S14" s="330"/>
      <c r="T14" s="330"/>
      <c r="U14" s="330"/>
      <c r="V14" s="330"/>
      <c r="W14" s="330"/>
      <c r="X14" s="325"/>
      <c r="Y14" s="325"/>
      <c r="Z14" s="325"/>
      <c r="AA14" s="325"/>
      <c r="AB14" s="325"/>
      <c r="AC14" s="325"/>
      <c r="AD14" s="325"/>
      <c r="AE14" s="325"/>
      <c r="AF14" s="325"/>
      <c r="AG14" s="325"/>
      <c r="AH14" s="325"/>
    </row>
    <row r="15" spans="1:34" ht="19.5" customHeight="1">
      <c r="A15" s="330" t="s">
        <v>117</v>
      </c>
      <c r="B15" s="330"/>
      <c r="C15" s="330"/>
      <c r="D15" s="330"/>
      <c r="E15" s="330"/>
      <c r="F15" s="330"/>
      <c r="G15" s="330"/>
      <c r="H15" s="330"/>
      <c r="I15" s="330"/>
      <c r="J15" s="330"/>
      <c r="K15" s="330"/>
      <c r="L15" s="330"/>
      <c r="M15" s="330"/>
      <c r="N15" s="330"/>
      <c r="O15" s="330"/>
      <c r="P15" s="330"/>
      <c r="Q15" s="330"/>
      <c r="R15" s="330"/>
      <c r="S15" s="330"/>
      <c r="T15" s="330"/>
      <c r="U15" s="330"/>
      <c r="V15" s="330"/>
      <c r="W15" s="330"/>
      <c r="X15" s="331">
        <f>①基本情報!B3</f>
        <v>0</v>
      </c>
      <c r="Y15" s="331"/>
      <c r="Z15" s="331"/>
      <c r="AA15" s="331"/>
      <c r="AB15" s="331"/>
      <c r="AC15" s="331"/>
      <c r="AD15" s="331"/>
      <c r="AE15" s="331"/>
      <c r="AF15" s="331"/>
      <c r="AG15" s="331"/>
      <c r="AH15" s="331"/>
    </row>
    <row r="16" spans="1:34" ht="9.75" customHeight="1">
      <c r="A16" s="18"/>
      <c r="B16" s="18"/>
      <c r="C16" s="18"/>
      <c r="D16" s="18"/>
      <c r="E16" s="18"/>
      <c r="F16" s="18"/>
      <c r="G16" s="18"/>
      <c r="H16" s="18"/>
      <c r="I16" s="18"/>
      <c r="J16" s="18"/>
      <c r="K16" s="18"/>
      <c r="L16" s="18"/>
      <c r="M16" s="18"/>
      <c r="N16" s="18"/>
      <c r="O16" s="18"/>
      <c r="P16" s="18"/>
      <c r="Q16" s="18"/>
      <c r="R16" s="18"/>
      <c r="S16" s="18"/>
      <c r="T16" s="18"/>
      <c r="U16" s="18"/>
      <c r="V16" s="18"/>
      <c r="W16" s="18"/>
      <c r="X16" s="19"/>
      <c r="Y16" s="19"/>
      <c r="Z16" s="19"/>
      <c r="AA16" s="19"/>
      <c r="AB16" s="19"/>
      <c r="AC16" s="19"/>
      <c r="AD16" s="19"/>
      <c r="AE16" s="19"/>
      <c r="AF16" s="19"/>
      <c r="AG16" s="19"/>
      <c r="AH16" s="19"/>
    </row>
    <row r="17" spans="1:34" ht="19.5" customHeight="1">
      <c r="A17" s="330" t="s">
        <v>118</v>
      </c>
      <c r="B17" s="330"/>
      <c r="C17" s="330"/>
      <c r="D17" s="330"/>
      <c r="E17" s="330"/>
      <c r="F17" s="330"/>
      <c r="G17" s="330"/>
      <c r="H17" s="330"/>
      <c r="I17" s="330"/>
      <c r="J17" s="330"/>
      <c r="K17" s="330"/>
      <c r="L17" s="330"/>
      <c r="M17" s="330"/>
      <c r="N17" s="330"/>
      <c r="O17" s="330"/>
      <c r="P17" s="330"/>
      <c r="Q17" s="330"/>
      <c r="R17" s="330"/>
      <c r="S17" s="330"/>
      <c r="T17" s="330"/>
      <c r="U17" s="330"/>
      <c r="V17" s="330"/>
      <c r="W17" s="330"/>
      <c r="X17" s="331">
        <f>①基本情報!B5</f>
        <v>0</v>
      </c>
      <c r="Y17" s="331"/>
      <c r="Z17" s="331"/>
      <c r="AA17" s="331"/>
      <c r="AB17" s="331"/>
      <c r="AC17" s="331"/>
      <c r="AD17" s="331"/>
      <c r="AE17" s="331"/>
      <c r="AF17" s="331"/>
      <c r="AG17" s="326"/>
      <c r="AH17" s="326"/>
    </row>
    <row r="18" spans="1:34" ht="19.5"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row>
    <row r="19" spans="1:34" ht="19.5"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row>
    <row r="20" spans="1:34" ht="19.5" customHeight="1">
      <c r="A20" s="325" t="str">
        <f>"　"&amp;①基本情報!R2&amp;①基本情報!S2&amp;①基本情報!T2&amp;"八街市障害者グループホーム運営費補助金の交付を受けたいので、八街市補助金等交付規則第３条の規定により、下記のとおり申請します。"</f>
        <v>　令和6年度八街市障害者グループホーム運営費補助金の交付を受けたいので、八街市補助金等交付規則第３条の規定により、下記のとおり申請します。</v>
      </c>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row>
    <row r="21" spans="1:34" ht="19.5" customHeight="1">
      <c r="A21" s="325"/>
      <c r="B21" s="325"/>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row>
    <row r="22" spans="1:34" ht="19.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row>
    <row r="23" spans="1:34" ht="19.5" customHeight="1">
      <c r="A23" s="326" t="s">
        <v>119</v>
      </c>
      <c r="B23" s="326"/>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row>
    <row r="24" spans="1:34" ht="19.5"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row>
    <row r="25" spans="1:34" ht="19.5" customHeight="1">
      <c r="A25" s="17" t="s">
        <v>120</v>
      </c>
      <c r="B25" s="17"/>
      <c r="C25" s="17"/>
      <c r="D25" s="17"/>
      <c r="E25" s="17"/>
      <c r="F25" s="17"/>
      <c r="G25" s="17"/>
      <c r="H25" s="17"/>
      <c r="I25" s="17"/>
      <c r="J25" s="328">
        <f>③所要額!G9</f>
        <v>0</v>
      </c>
      <c r="K25" s="329"/>
      <c r="L25" s="329"/>
      <c r="M25" s="329"/>
      <c r="N25" s="329"/>
      <c r="O25" s="329"/>
      <c r="P25" s="329"/>
      <c r="Q25" s="329"/>
      <c r="R25" s="329"/>
      <c r="S25" s="329"/>
      <c r="T25" s="17" t="s">
        <v>139</v>
      </c>
      <c r="U25" s="17"/>
      <c r="V25" s="17"/>
      <c r="W25" s="17"/>
      <c r="X25" s="17"/>
      <c r="Y25" s="17"/>
      <c r="Z25" s="17"/>
      <c r="AA25" s="17"/>
      <c r="AB25" s="17"/>
      <c r="AC25" s="17"/>
      <c r="AD25" s="17"/>
      <c r="AE25" s="17"/>
      <c r="AF25" s="17"/>
      <c r="AG25" s="17"/>
      <c r="AH25" s="17"/>
    </row>
    <row r="26" spans="1:34" ht="19.5"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row>
    <row r="27" spans="1:34" ht="19.5"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4" ht="19.5" customHeight="1">
      <c r="A28" s="327" t="s">
        <v>121</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row>
    <row r="29" spans="1:34" ht="19.5"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row>
    <row r="30" spans="1:34" ht="19.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ht="19.5" customHeight="1">
      <c r="A31" s="327" t="s">
        <v>122</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row>
    <row r="32" spans="1:34" ht="19.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1:34" ht="19.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4" ht="19.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1:34" ht="19.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row>
    <row r="36" spans="1:34" ht="19.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4" ht="19.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4" ht="19.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4" ht="19.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row r="40" spans="1:34" ht="19.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row>
    <row r="41" spans="1:34" ht="19.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1:34" ht="19.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4" ht="19.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row>
    <row r="44" spans="1:34" ht="19.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row>
    <row r="45" spans="1:34" ht="19.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row>
    <row r="46" spans="1:34" ht="19.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row>
    <row r="47" spans="1:34" ht="19.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row>
    <row r="48" spans="1:34" ht="19.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row>
  </sheetData>
  <sheetProtection algorithmName="SHA-512" hashValue="rVCUYMdaNdAA9U1aBgadQ0OoXXA+MxWTwqZJdHj84lw3JLiOwMPGsWodbKCN0Z17EgM/tf+PT5s95I8BA0cOgQ==" saltValue="iNaepw2rlhNQzN4twgAKDA==" spinCount="100000" sheet="1" objects="1" scenarios="1" selectLockedCells="1"/>
  <mergeCells count="16">
    <mergeCell ref="A1:AH1"/>
    <mergeCell ref="A5:AH5"/>
    <mergeCell ref="A8:AH8"/>
    <mergeCell ref="A11:AH11"/>
    <mergeCell ref="X13:AH14"/>
    <mergeCell ref="A13:W14"/>
    <mergeCell ref="A15:W15"/>
    <mergeCell ref="X15:AH15"/>
    <mergeCell ref="A17:W17"/>
    <mergeCell ref="AG17:AH17"/>
    <mergeCell ref="X17:AF17"/>
    <mergeCell ref="A20:AH21"/>
    <mergeCell ref="A23:AH23"/>
    <mergeCell ref="A28:AH28"/>
    <mergeCell ref="A31:AH31"/>
    <mergeCell ref="J25:S25"/>
  </mergeCells>
  <phoneticPr fontId="3"/>
  <printOptions horizontalCentered="1"/>
  <pageMargins left="0.78740157480314965" right="0.78740157480314965" top="0.78740157480314965" bottom="0.78740157480314965" header="0" footer="0"/>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B0F0"/>
    <pageSetUpPr fitToPage="1"/>
  </sheetPr>
  <dimension ref="A1:N49"/>
  <sheetViews>
    <sheetView view="pageBreakPreview" zoomScaleNormal="100" zoomScaleSheetLayoutView="100" workbookViewId="0">
      <selection activeCell="F15" sqref="F15"/>
    </sheetView>
  </sheetViews>
  <sheetFormatPr defaultRowHeight="15"/>
  <cols>
    <col min="1" max="1" width="4" style="43" customWidth="1"/>
    <col min="2" max="2" width="9" style="43"/>
    <col min="3" max="3" width="8.5" style="43" customWidth="1"/>
    <col min="4" max="4" width="9" style="43"/>
    <col min="5" max="5" width="20.75" style="43" customWidth="1"/>
    <col min="6" max="7" width="14.875" style="57" customWidth="1"/>
    <col min="8" max="8" width="5.125" style="43" customWidth="1"/>
    <col min="9" max="9" width="2.125" style="43" customWidth="1"/>
    <col min="10" max="10" width="1" style="43" customWidth="1"/>
    <col min="11" max="256" width="9" style="43"/>
    <col min="257" max="257" width="4" style="43" customWidth="1"/>
    <col min="258" max="260" width="9" style="43"/>
    <col min="261" max="261" width="20.75" style="43" customWidth="1"/>
    <col min="262" max="262" width="15.625" style="43" customWidth="1"/>
    <col min="263" max="263" width="15.5" style="43" customWidth="1"/>
    <col min="264" max="264" width="5.125" style="43" customWidth="1"/>
    <col min="265" max="265" width="2.125" style="43" customWidth="1"/>
    <col min="266" max="266" width="1.125" style="43" customWidth="1"/>
    <col min="267" max="512" width="9" style="43"/>
    <col min="513" max="513" width="4" style="43" customWidth="1"/>
    <col min="514" max="516" width="9" style="43"/>
    <col min="517" max="517" width="20.75" style="43" customWidth="1"/>
    <col min="518" max="518" width="15.625" style="43" customWidth="1"/>
    <col min="519" max="519" width="15.5" style="43" customWidth="1"/>
    <col min="520" max="520" width="5.125" style="43" customWidth="1"/>
    <col min="521" max="521" width="2.125" style="43" customWidth="1"/>
    <col min="522" max="522" width="1.125" style="43" customWidth="1"/>
    <col min="523" max="768" width="9" style="43"/>
    <col min="769" max="769" width="4" style="43" customWidth="1"/>
    <col min="770" max="772" width="9" style="43"/>
    <col min="773" max="773" width="20.75" style="43" customWidth="1"/>
    <col min="774" max="774" width="15.625" style="43" customWidth="1"/>
    <col min="775" max="775" width="15.5" style="43" customWidth="1"/>
    <col min="776" max="776" width="5.125" style="43" customWidth="1"/>
    <col min="777" max="777" width="2.125" style="43" customWidth="1"/>
    <col min="778" max="778" width="1.125" style="43" customWidth="1"/>
    <col min="779" max="1024" width="9" style="43"/>
    <col min="1025" max="1025" width="4" style="43" customWidth="1"/>
    <col min="1026" max="1028" width="9" style="43"/>
    <col min="1029" max="1029" width="20.75" style="43" customWidth="1"/>
    <col min="1030" max="1030" width="15.625" style="43" customWidth="1"/>
    <col min="1031" max="1031" width="15.5" style="43" customWidth="1"/>
    <col min="1032" max="1032" width="5.125" style="43" customWidth="1"/>
    <col min="1033" max="1033" width="2.125" style="43" customWidth="1"/>
    <col min="1034" max="1034" width="1.125" style="43" customWidth="1"/>
    <col min="1035" max="1280" width="9" style="43"/>
    <col min="1281" max="1281" width="4" style="43" customWidth="1"/>
    <col min="1282" max="1284" width="9" style="43"/>
    <col min="1285" max="1285" width="20.75" style="43" customWidth="1"/>
    <col min="1286" max="1286" width="15.625" style="43" customWidth="1"/>
    <col min="1287" max="1287" width="15.5" style="43" customWidth="1"/>
    <col min="1288" max="1288" width="5.125" style="43" customWidth="1"/>
    <col min="1289" max="1289" width="2.125" style="43" customWidth="1"/>
    <col min="1290" max="1290" width="1.125" style="43" customWidth="1"/>
    <col min="1291" max="1536" width="9" style="43"/>
    <col min="1537" max="1537" width="4" style="43" customWidth="1"/>
    <col min="1538" max="1540" width="9" style="43"/>
    <col min="1541" max="1541" width="20.75" style="43" customWidth="1"/>
    <col min="1542" max="1542" width="15.625" style="43" customWidth="1"/>
    <col min="1543" max="1543" width="15.5" style="43" customWidth="1"/>
    <col min="1544" max="1544" width="5.125" style="43" customWidth="1"/>
    <col min="1545" max="1545" width="2.125" style="43" customWidth="1"/>
    <col min="1546" max="1546" width="1.125" style="43" customWidth="1"/>
    <col min="1547" max="1792" width="9" style="43"/>
    <col min="1793" max="1793" width="4" style="43" customWidth="1"/>
    <col min="1794" max="1796" width="9" style="43"/>
    <col min="1797" max="1797" width="20.75" style="43" customWidth="1"/>
    <col min="1798" max="1798" width="15.625" style="43" customWidth="1"/>
    <col min="1799" max="1799" width="15.5" style="43" customWidth="1"/>
    <col min="1800" max="1800" width="5.125" style="43" customWidth="1"/>
    <col min="1801" max="1801" width="2.125" style="43" customWidth="1"/>
    <col min="1802" max="1802" width="1.125" style="43" customWidth="1"/>
    <col min="1803" max="2048" width="9" style="43"/>
    <col min="2049" max="2049" width="4" style="43" customWidth="1"/>
    <col min="2050" max="2052" width="9" style="43"/>
    <col min="2053" max="2053" width="20.75" style="43" customWidth="1"/>
    <col min="2054" max="2054" width="15.625" style="43" customWidth="1"/>
    <col min="2055" max="2055" width="15.5" style="43" customWidth="1"/>
    <col min="2056" max="2056" width="5.125" style="43" customWidth="1"/>
    <col min="2057" max="2057" width="2.125" style="43" customWidth="1"/>
    <col min="2058" max="2058" width="1.125" style="43" customWidth="1"/>
    <col min="2059" max="2304" width="9" style="43"/>
    <col min="2305" max="2305" width="4" style="43" customWidth="1"/>
    <col min="2306" max="2308" width="9" style="43"/>
    <col min="2309" max="2309" width="20.75" style="43" customWidth="1"/>
    <col min="2310" max="2310" width="15.625" style="43" customWidth="1"/>
    <col min="2311" max="2311" width="15.5" style="43" customWidth="1"/>
    <col min="2312" max="2312" width="5.125" style="43" customWidth="1"/>
    <col min="2313" max="2313" width="2.125" style="43" customWidth="1"/>
    <col min="2314" max="2314" width="1.125" style="43" customWidth="1"/>
    <col min="2315" max="2560" width="9" style="43"/>
    <col min="2561" max="2561" width="4" style="43" customWidth="1"/>
    <col min="2562" max="2564" width="9" style="43"/>
    <col min="2565" max="2565" width="20.75" style="43" customWidth="1"/>
    <col min="2566" max="2566" width="15.625" style="43" customWidth="1"/>
    <col min="2567" max="2567" width="15.5" style="43" customWidth="1"/>
    <col min="2568" max="2568" width="5.125" style="43" customWidth="1"/>
    <col min="2569" max="2569" width="2.125" style="43" customWidth="1"/>
    <col min="2570" max="2570" width="1.125" style="43" customWidth="1"/>
    <col min="2571" max="2816" width="9" style="43"/>
    <col min="2817" max="2817" width="4" style="43" customWidth="1"/>
    <col min="2818" max="2820" width="9" style="43"/>
    <col min="2821" max="2821" width="20.75" style="43" customWidth="1"/>
    <col min="2822" max="2822" width="15.625" style="43" customWidth="1"/>
    <col min="2823" max="2823" width="15.5" style="43" customWidth="1"/>
    <col min="2824" max="2824" width="5.125" style="43" customWidth="1"/>
    <col min="2825" max="2825" width="2.125" style="43" customWidth="1"/>
    <col min="2826" max="2826" width="1.125" style="43" customWidth="1"/>
    <col min="2827" max="3072" width="9" style="43"/>
    <col min="3073" max="3073" width="4" style="43" customWidth="1"/>
    <col min="3074" max="3076" width="9" style="43"/>
    <col min="3077" max="3077" width="20.75" style="43" customWidth="1"/>
    <col min="3078" max="3078" width="15.625" style="43" customWidth="1"/>
    <col min="3079" max="3079" width="15.5" style="43" customWidth="1"/>
    <col min="3080" max="3080" width="5.125" style="43" customWidth="1"/>
    <col min="3081" max="3081" width="2.125" style="43" customWidth="1"/>
    <col min="3082" max="3082" width="1.125" style="43" customWidth="1"/>
    <col min="3083" max="3328" width="9" style="43"/>
    <col min="3329" max="3329" width="4" style="43" customWidth="1"/>
    <col min="3330" max="3332" width="9" style="43"/>
    <col min="3333" max="3333" width="20.75" style="43" customWidth="1"/>
    <col min="3334" max="3334" width="15.625" style="43" customWidth="1"/>
    <col min="3335" max="3335" width="15.5" style="43" customWidth="1"/>
    <col min="3336" max="3336" width="5.125" style="43" customWidth="1"/>
    <col min="3337" max="3337" width="2.125" style="43" customWidth="1"/>
    <col min="3338" max="3338" width="1.125" style="43" customWidth="1"/>
    <col min="3339" max="3584" width="9" style="43"/>
    <col min="3585" max="3585" width="4" style="43" customWidth="1"/>
    <col min="3586" max="3588" width="9" style="43"/>
    <col min="3589" max="3589" width="20.75" style="43" customWidth="1"/>
    <col min="3590" max="3590" width="15.625" style="43" customWidth="1"/>
    <col min="3591" max="3591" width="15.5" style="43" customWidth="1"/>
    <col min="3592" max="3592" width="5.125" style="43" customWidth="1"/>
    <col min="3593" max="3593" width="2.125" style="43" customWidth="1"/>
    <col min="3594" max="3594" width="1.125" style="43" customWidth="1"/>
    <col min="3595" max="3840" width="9" style="43"/>
    <col min="3841" max="3841" width="4" style="43" customWidth="1"/>
    <col min="3842" max="3844" width="9" style="43"/>
    <col min="3845" max="3845" width="20.75" style="43" customWidth="1"/>
    <col min="3846" max="3846" width="15.625" style="43" customWidth="1"/>
    <col min="3847" max="3847" width="15.5" style="43" customWidth="1"/>
    <col min="3848" max="3848" width="5.125" style="43" customWidth="1"/>
    <col min="3849" max="3849" width="2.125" style="43" customWidth="1"/>
    <col min="3850" max="3850" width="1.125" style="43" customWidth="1"/>
    <col min="3851" max="4096" width="9" style="43"/>
    <col min="4097" max="4097" width="4" style="43" customWidth="1"/>
    <col min="4098" max="4100" width="9" style="43"/>
    <col min="4101" max="4101" width="20.75" style="43" customWidth="1"/>
    <col min="4102" max="4102" width="15.625" style="43" customWidth="1"/>
    <col min="4103" max="4103" width="15.5" style="43" customWidth="1"/>
    <col min="4104" max="4104" width="5.125" style="43" customWidth="1"/>
    <col min="4105" max="4105" width="2.125" style="43" customWidth="1"/>
    <col min="4106" max="4106" width="1.125" style="43" customWidth="1"/>
    <col min="4107" max="4352" width="9" style="43"/>
    <col min="4353" max="4353" width="4" style="43" customWidth="1"/>
    <col min="4354" max="4356" width="9" style="43"/>
    <col min="4357" max="4357" width="20.75" style="43" customWidth="1"/>
    <col min="4358" max="4358" width="15.625" style="43" customWidth="1"/>
    <col min="4359" max="4359" width="15.5" style="43" customWidth="1"/>
    <col min="4360" max="4360" width="5.125" style="43" customWidth="1"/>
    <col min="4361" max="4361" width="2.125" style="43" customWidth="1"/>
    <col min="4362" max="4362" width="1.125" style="43" customWidth="1"/>
    <col min="4363" max="4608" width="9" style="43"/>
    <col min="4609" max="4609" width="4" style="43" customWidth="1"/>
    <col min="4610" max="4612" width="9" style="43"/>
    <col min="4613" max="4613" width="20.75" style="43" customWidth="1"/>
    <col min="4614" max="4614" width="15.625" style="43" customWidth="1"/>
    <col min="4615" max="4615" width="15.5" style="43" customWidth="1"/>
    <col min="4616" max="4616" width="5.125" style="43" customWidth="1"/>
    <col min="4617" max="4617" width="2.125" style="43" customWidth="1"/>
    <col min="4618" max="4618" width="1.125" style="43" customWidth="1"/>
    <col min="4619" max="4864" width="9" style="43"/>
    <col min="4865" max="4865" width="4" style="43" customWidth="1"/>
    <col min="4866" max="4868" width="9" style="43"/>
    <col min="4869" max="4869" width="20.75" style="43" customWidth="1"/>
    <col min="4870" max="4870" width="15.625" style="43" customWidth="1"/>
    <col min="4871" max="4871" width="15.5" style="43" customWidth="1"/>
    <col min="4872" max="4872" width="5.125" style="43" customWidth="1"/>
    <col min="4873" max="4873" width="2.125" style="43" customWidth="1"/>
    <col min="4874" max="4874" width="1.125" style="43" customWidth="1"/>
    <col min="4875" max="5120" width="9" style="43"/>
    <col min="5121" max="5121" width="4" style="43" customWidth="1"/>
    <col min="5122" max="5124" width="9" style="43"/>
    <col min="5125" max="5125" width="20.75" style="43" customWidth="1"/>
    <col min="5126" max="5126" width="15.625" style="43" customWidth="1"/>
    <col min="5127" max="5127" width="15.5" style="43" customWidth="1"/>
    <col min="5128" max="5128" width="5.125" style="43" customWidth="1"/>
    <col min="5129" max="5129" width="2.125" style="43" customWidth="1"/>
    <col min="5130" max="5130" width="1.125" style="43" customWidth="1"/>
    <col min="5131" max="5376" width="9" style="43"/>
    <col min="5377" max="5377" width="4" style="43" customWidth="1"/>
    <col min="5378" max="5380" width="9" style="43"/>
    <col min="5381" max="5381" width="20.75" style="43" customWidth="1"/>
    <col min="5382" max="5382" width="15.625" style="43" customWidth="1"/>
    <col min="5383" max="5383" width="15.5" style="43" customWidth="1"/>
    <col min="5384" max="5384" width="5.125" style="43" customWidth="1"/>
    <col min="5385" max="5385" width="2.125" style="43" customWidth="1"/>
    <col min="5386" max="5386" width="1.125" style="43" customWidth="1"/>
    <col min="5387" max="5632" width="9" style="43"/>
    <col min="5633" max="5633" width="4" style="43" customWidth="1"/>
    <col min="5634" max="5636" width="9" style="43"/>
    <col min="5637" max="5637" width="20.75" style="43" customWidth="1"/>
    <col min="5638" max="5638" width="15.625" style="43" customWidth="1"/>
    <col min="5639" max="5639" width="15.5" style="43" customWidth="1"/>
    <col min="5640" max="5640" width="5.125" style="43" customWidth="1"/>
    <col min="5641" max="5641" width="2.125" style="43" customWidth="1"/>
    <col min="5642" max="5642" width="1.125" style="43" customWidth="1"/>
    <col min="5643" max="5888" width="9" style="43"/>
    <col min="5889" max="5889" width="4" style="43" customWidth="1"/>
    <col min="5890" max="5892" width="9" style="43"/>
    <col min="5893" max="5893" width="20.75" style="43" customWidth="1"/>
    <col min="5894" max="5894" width="15.625" style="43" customWidth="1"/>
    <col min="5895" max="5895" width="15.5" style="43" customWidth="1"/>
    <col min="5896" max="5896" width="5.125" style="43" customWidth="1"/>
    <col min="5897" max="5897" width="2.125" style="43" customWidth="1"/>
    <col min="5898" max="5898" width="1.125" style="43" customWidth="1"/>
    <col min="5899" max="6144" width="9" style="43"/>
    <col min="6145" max="6145" width="4" style="43" customWidth="1"/>
    <col min="6146" max="6148" width="9" style="43"/>
    <col min="6149" max="6149" width="20.75" style="43" customWidth="1"/>
    <col min="6150" max="6150" width="15.625" style="43" customWidth="1"/>
    <col min="6151" max="6151" width="15.5" style="43" customWidth="1"/>
    <col min="6152" max="6152" width="5.125" style="43" customWidth="1"/>
    <col min="6153" max="6153" width="2.125" style="43" customWidth="1"/>
    <col min="6154" max="6154" width="1.125" style="43" customWidth="1"/>
    <col min="6155" max="6400" width="9" style="43"/>
    <col min="6401" max="6401" width="4" style="43" customWidth="1"/>
    <col min="6402" max="6404" width="9" style="43"/>
    <col min="6405" max="6405" width="20.75" style="43" customWidth="1"/>
    <col min="6406" max="6406" width="15.625" style="43" customWidth="1"/>
    <col min="6407" max="6407" width="15.5" style="43" customWidth="1"/>
    <col min="6408" max="6408" width="5.125" style="43" customWidth="1"/>
    <col min="6409" max="6409" width="2.125" style="43" customWidth="1"/>
    <col min="6410" max="6410" width="1.125" style="43" customWidth="1"/>
    <col min="6411" max="6656" width="9" style="43"/>
    <col min="6657" max="6657" width="4" style="43" customWidth="1"/>
    <col min="6658" max="6660" width="9" style="43"/>
    <col min="6661" max="6661" width="20.75" style="43" customWidth="1"/>
    <col min="6662" max="6662" width="15.625" style="43" customWidth="1"/>
    <col min="6663" max="6663" width="15.5" style="43" customWidth="1"/>
    <col min="6664" max="6664" width="5.125" style="43" customWidth="1"/>
    <col min="6665" max="6665" width="2.125" style="43" customWidth="1"/>
    <col min="6666" max="6666" width="1.125" style="43" customWidth="1"/>
    <col min="6667" max="6912" width="9" style="43"/>
    <col min="6913" max="6913" width="4" style="43" customWidth="1"/>
    <col min="6914" max="6916" width="9" style="43"/>
    <col min="6917" max="6917" width="20.75" style="43" customWidth="1"/>
    <col min="6918" max="6918" width="15.625" style="43" customWidth="1"/>
    <col min="6919" max="6919" width="15.5" style="43" customWidth="1"/>
    <col min="6920" max="6920" width="5.125" style="43" customWidth="1"/>
    <col min="6921" max="6921" width="2.125" style="43" customWidth="1"/>
    <col min="6922" max="6922" width="1.125" style="43" customWidth="1"/>
    <col min="6923" max="7168" width="9" style="43"/>
    <col min="7169" max="7169" width="4" style="43" customWidth="1"/>
    <col min="7170" max="7172" width="9" style="43"/>
    <col min="7173" max="7173" width="20.75" style="43" customWidth="1"/>
    <col min="7174" max="7174" width="15.625" style="43" customWidth="1"/>
    <col min="7175" max="7175" width="15.5" style="43" customWidth="1"/>
    <col min="7176" max="7176" width="5.125" style="43" customWidth="1"/>
    <col min="7177" max="7177" width="2.125" style="43" customWidth="1"/>
    <col min="7178" max="7178" width="1.125" style="43" customWidth="1"/>
    <col min="7179" max="7424" width="9" style="43"/>
    <col min="7425" max="7425" width="4" style="43" customWidth="1"/>
    <col min="7426" max="7428" width="9" style="43"/>
    <col min="7429" max="7429" width="20.75" style="43" customWidth="1"/>
    <col min="7430" max="7430" width="15.625" style="43" customWidth="1"/>
    <col min="7431" max="7431" width="15.5" style="43" customWidth="1"/>
    <col min="7432" max="7432" width="5.125" style="43" customWidth="1"/>
    <col min="7433" max="7433" width="2.125" style="43" customWidth="1"/>
    <col min="7434" max="7434" width="1.125" style="43" customWidth="1"/>
    <col min="7435" max="7680" width="9" style="43"/>
    <col min="7681" max="7681" width="4" style="43" customWidth="1"/>
    <col min="7682" max="7684" width="9" style="43"/>
    <col min="7685" max="7685" width="20.75" style="43" customWidth="1"/>
    <col min="7686" max="7686" width="15.625" style="43" customWidth="1"/>
    <col min="7687" max="7687" width="15.5" style="43" customWidth="1"/>
    <col min="7688" max="7688" width="5.125" style="43" customWidth="1"/>
    <col min="7689" max="7689" width="2.125" style="43" customWidth="1"/>
    <col min="7690" max="7690" width="1.125" style="43" customWidth="1"/>
    <col min="7691" max="7936" width="9" style="43"/>
    <col min="7937" max="7937" width="4" style="43" customWidth="1"/>
    <col min="7938" max="7940" width="9" style="43"/>
    <col min="7941" max="7941" width="20.75" style="43" customWidth="1"/>
    <col min="7942" max="7942" width="15.625" style="43" customWidth="1"/>
    <col min="7943" max="7943" width="15.5" style="43" customWidth="1"/>
    <col min="7944" max="7944" width="5.125" style="43" customWidth="1"/>
    <col min="7945" max="7945" width="2.125" style="43" customWidth="1"/>
    <col min="7946" max="7946" width="1.125" style="43" customWidth="1"/>
    <col min="7947" max="8192" width="9" style="43"/>
    <col min="8193" max="8193" width="4" style="43" customWidth="1"/>
    <col min="8194" max="8196" width="9" style="43"/>
    <col min="8197" max="8197" width="20.75" style="43" customWidth="1"/>
    <col min="8198" max="8198" width="15.625" style="43" customWidth="1"/>
    <col min="8199" max="8199" width="15.5" style="43" customWidth="1"/>
    <col min="8200" max="8200" width="5.125" style="43" customWidth="1"/>
    <col min="8201" max="8201" width="2.125" style="43" customWidth="1"/>
    <col min="8202" max="8202" width="1.125" style="43" customWidth="1"/>
    <col min="8203" max="8448" width="9" style="43"/>
    <col min="8449" max="8449" width="4" style="43" customWidth="1"/>
    <col min="8450" max="8452" width="9" style="43"/>
    <col min="8453" max="8453" width="20.75" style="43" customWidth="1"/>
    <col min="8454" max="8454" width="15.625" style="43" customWidth="1"/>
    <col min="8455" max="8455" width="15.5" style="43" customWidth="1"/>
    <col min="8456" max="8456" width="5.125" style="43" customWidth="1"/>
    <col min="8457" max="8457" width="2.125" style="43" customWidth="1"/>
    <col min="8458" max="8458" width="1.125" style="43" customWidth="1"/>
    <col min="8459" max="8704" width="9" style="43"/>
    <col min="8705" max="8705" width="4" style="43" customWidth="1"/>
    <col min="8706" max="8708" width="9" style="43"/>
    <col min="8709" max="8709" width="20.75" style="43" customWidth="1"/>
    <col min="8710" max="8710" width="15.625" style="43" customWidth="1"/>
    <col min="8711" max="8711" width="15.5" style="43" customWidth="1"/>
    <col min="8712" max="8712" width="5.125" style="43" customWidth="1"/>
    <col min="8713" max="8713" width="2.125" style="43" customWidth="1"/>
    <col min="8714" max="8714" width="1.125" style="43" customWidth="1"/>
    <col min="8715" max="8960" width="9" style="43"/>
    <col min="8961" max="8961" width="4" style="43" customWidth="1"/>
    <col min="8962" max="8964" width="9" style="43"/>
    <col min="8965" max="8965" width="20.75" style="43" customWidth="1"/>
    <col min="8966" max="8966" width="15.625" style="43" customWidth="1"/>
    <col min="8967" max="8967" width="15.5" style="43" customWidth="1"/>
    <col min="8968" max="8968" width="5.125" style="43" customWidth="1"/>
    <col min="8969" max="8969" width="2.125" style="43" customWidth="1"/>
    <col min="8970" max="8970" width="1.125" style="43" customWidth="1"/>
    <col min="8971" max="9216" width="9" style="43"/>
    <col min="9217" max="9217" width="4" style="43" customWidth="1"/>
    <col min="9218" max="9220" width="9" style="43"/>
    <col min="9221" max="9221" width="20.75" style="43" customWidth="1"/>
    <col min="9222" max="9222" width="15.625" style="43" customWidth="1"/>
    <col min="9223" max="9223" width="15.5" style="43" customWidth="1"/>
    <col min="9224" max="9224" width="5.125" style="43" customWidth="1"/>
    <col min="9225" max="9225" width="2.125" style="43" customWidth="1"/>
    <col min="9226" max="9226" width="1.125" style="43" customWidth="1"/>
    <col min="9227" max="9472" width="9" style="43"/>
    <col min="9473" max="9473" width="4" style="43" customWidth="1"/>
    <col min="9474" max="9476" width="9" style="43"/>
    <col min="9477" max="9477" width="20.75" style="43" customWidth="1"/>
    <col min="9478" max="9478" width="15.625" style="43" customWidth="1"/>
    <col min="9479" max="9479" width="15.5" style="43" customWidth="1"/>
    <col min="9480" max="9480" width="5.125" style="43" customWidth="1"/>
    <col min="9481" max="9481" width="2.125" style="43" customWidth="1"/>
    <col min="9482" max="9482" width="1.125" style="43" customWidth="1"/>
    <col min="9483" max="9728" width="9" style="43"/>
    <col min="9729" max="9729" width="4" style="43" customWidth="1"/>
    <col min="9730" max="9732" width="9" style="43"/>
    <col min="9733" max="9733" width="20.75" style="43" customWidth="1"/>
    <col min="9734" max="9734" width="15.625" style="43" customWidth="1"/>
    <col min="9735" max="9735" width="15.5" style="43" customWidth="1"/>
    <col min="9736" max="9736" width="5.125" style="43" customWidth="1"/>
    <col min="9737" max="9737" width="2.125" style="43" customWidth="1"/>
    <col min="9738" max="9738" width="1.125" style="43" customWidth="1"/>
    <col min="9739" max="9984" width="9" style="43"/>
    <col min="9985" max="9985" width="4" style="43" customWidth="1"/>
    <col min="9986" max="9988" width="9" style="43"/>
    <col min="9989" max="9989" width="20.75" style="43" customWidth="1"/>
    <col min="9990" max="9990" width="15.625" style="43" customWidth="1"/>
    <col min="9991" max="9991" width="15.5" style="43" customWidth="1"/>
    <col min="9992" max="9992" width="5.125" style="43" customWidth="1"/>
    <col min="9993" max="9993" width="2.125" style="43" customWidth="1"/>
    <col min="9994" max="9994" width="1.125" style="43" customWidth="1"/>
    <col min="9995" max="10240" width="9" style="43"/>
    <col min="10241" max="10241" width="4" style="43" customWidth="1"/>
    <col min="10242" max="10244" width="9" style="43"/>
    <col min="10245" max="10245" width="20.75" style="43" customWidth="1"/>
    <col min="10246" max="10246" width="15.625" style="43" customWidth="1"/>
    <col min="10247" max="10247" width="15.5" style="43" customWidth="1"/>
    <col min="10248" max="10248" width="5.125" style="43" customWidth="1"/>
    <col min="10249" max="10249" width="2.125" style="43" customWidth="1"/>
    <col min="10250" max="10250" width="1.125" style="43" customWidth="1"/>
    <col min="10251" max="10496" width="9" style="43"/>
    <col min="10497" max="10497" width="4" style="43" customWidth="1"/>
    <col min="10498" max="10500" width="9" style="43"/>
    <col min="10501" max="10501" width="20.75" style="43" customWidth="1"/>
    <col min="10502" max="10502" width="15.625" style="43" customWidth="1"/>
    <col min="10503" max="10503" width="15.5" style="43" customWidth="1"/>
    <col min="10504" max="10504" width="5.125" style="43" customWidth="1"/>
    <col min="10505" max="10505" width="2.125" style="43" customWidth="1"/>
    <col min="10506" max="10506" width="1.125" style="43" customWidth="1"/>
    <col min="10507" max="10752" width="9" style="43"/>
    <col min="10753" max="10753" width="4" style="43" customWidth="1"/>
    <col min="10754" max="10756" width="9" style="43"/>
    <col min="10757" max="10757" width="20.75" style="43" customWidth="1"/>
    <col min="10758" max="10758" width="15.625" style="43" customWidth="1"/>
    <col min="10759" max="10759" width="15.5" style="43" customWidth="1"/>
    <col min="10760" max="10760" width="5.125" style="43" customWidth="1"/>
    <col min="10761" max="10761" width="2.125" style="43" customWidth="1"/>
    <col min="10762" max="10762" width="1.125" style="43" customWidth="1"/>
    <col min="10763" max="11008" width="9" style="43"/>
    <col min="11009" max="11009" width="4" style="43" customWidth="1"/>
    <col min="11010" max="11012" width="9" style="43"/>
    <col min="11013" max="11013" width="20.75" style="43" customWidth="1"/>
    <col min="11014" max="11014" width="15.625" style="43" customWidth="1"/>
    <col min="11015" max="11015" width="15.5" style="43" customWidth="1"/>
    <col min="11016" max="11016" width="5.125" style="43" customWidth="1"/>
    <col min="11017" max="11017" width="2.125" style="43" customWidth="1"/>
    <col min="11018" max="11018" width="1.125" style="43" customWidth="1"/>
    <col min="11019" max="11264" width="9" style="43"/>
    <col min="11265" max="11265" width="4" style="43" customWidth="1"/>
    <col min="11266" max="11268" width="9" style="43"/>
    <col min="11269" max="11269" width="20.75" style="43" customWidth="1"/>
    <col min="11270" max="11270" width="15.625" style="43" customWidth="1"/>
    <col min="11271" max="11271" width="15.5" style="43" customWidth="1"/>
    <col min="11272" max="11272" width="5.125" style="43" customWidth="1"/>
    <col min="11273" max="11273" width="2.125" style="43" customWidth="1"/>
    <col min="11274" max="11274" width="1.125" style="43" customWidth="1"/>
    <col min="11275" max="11520" width="9" style="43"/>
    <col min="11521" max="11521" width="4" style="43" customWidth="1"/>
    <col min="11522" max="11524" width="9" style="43"/>
    <col min="11525" max="11525" width="20.75" style="43" customWidth="1"/>
    <col min="11526" max="11526" width="15.625" style="43" customWidth="1"/>
    <col min="11527" max="11527" width="15.5" style="43" customWidth="1"/>
    <col min="11528" max="11528" width="5.125" style="43" customWidth="1"/>
    <col min="11529" max="11529" width="2.125" style="43" customWidth="1"/>
    <col min="11530" max="11530" width="1.125" style="43" customWidth="1"/>
    <col min="11531" max="11776" width="9" style="43"/>
    <col min="11777" max="11777" width="4" style="43" customWidth="1"/>
    <col min="11778" max="11780" width="9" style="43"/>
    <col min="11781" max="11781" width="20.75" style="43" customWidth="1"/>
    <col min="11782" max="11782" width="15.625" style="43" customWidth="1"/>
    <col min="11783" max="11783" width="15.5" style="43" customWidth="1"/>
    <col min="11784" max="11784" width="5.125" style="43" customWidth="1"/>
    <col min="11785" max="11785" width="2.125" style="43" customWidth="1"/>
    <col min="11786" max="11786" width="1.125" style="43" customWidth="1"/>
    <col min="11787" max="12032" width="9" style="43"/>
    <col min="12033" max="12033" width="4" style="43" customWidth="1"/>
    <col min="12034" max="12036" width="9" style="43"/>
    <col min="12037" max="12037" width="20.75" style="43" customWidth="1"/>
    <col min="12038" max="12038" width="15.625" style="43" customWidth="1"/>
    <col min="12039" max="12039" width="15.5" style="43" customWidth="1"/>
    <col min="12040" max="12040" width="5.125" style="43" customWidth="1"/>
    <col min="12041" max="12041" width="2.125" style="43" customWidth="1"/>
    <col min="12042" max="12042" width="1.125" style="43" customWidth="1"/>
    <col min="12043" max="12288" width="9" style="43"/>
    <col min="12289" max="12289" width="4" style="43" customWidth="1"/>
    <col min="12290" max="12292" width="9" style="43"/>
    <col min="12293" max="12293" width="20.75" style="43" customWidth="1"/>
    <col min="12294" max="12294" width="15.625" style="43" customWidth="1"/>
    <col min="12295" max="12295" width="15.5" style="43" customWidth="1"/>
    <col min="12296" max="12296" width="5.125" style="43" customWidth="1"/>
    <col min="12297" max="12297" width="2.125" style="43" customWidth="1"/>
    <col min="12298" max="12298" width="1.125" style="43" customWidth="1"/>
    <col min="12299" max="12544" width="9" style="43"/>
    <col min="12545" max="12545" width="4" style="43" customWidth="1"/>
    <col min="12546" max="12548" width="9" style="43"/>
    <col min="12549" max="12549" width="20.75" style="43" customWidth="1"/>
    <col min="12550" max="12550" width="15.625" style="43" customWidth="1"/>
    <col min="12551" max="12551" width="15.5" style="43" customWidth="1"/>
    <col min="12552" max="12552" width="5.125" style="43" customWidth="1"/>
    <col min="12553" max="12553" width="2.125" style="43" customWidth="1"/>
    <col min="12554" max="12554" width="1.125" style="43" customWidth="1"/>
    <col min="12555" max="12800" width="9" style="43"/>
    <col min="12801" max="12801" width="4" style="43" customWidth="1"/>
    <col min="12802" max="12804" width="9" style="43"/>
    <col min="12805" max="12805" width="20.75" style="43" customWidth="1"/>
    <col min="12806" max="12806" width="15.625" style="43" customWidth="1"/>
    <col min="12807" max="12807" width="15.5" style="43" customWidth="1"/>
    <col min="12808" max="12808" width="5.125" style="43" customWidth="1"/>
    <col min="12809" max="12809" width="2.125" style="43" customWidth="1"/>
    <col min="12810" max="12810" width="1.125" style="43" customWidth="1"/>
    <col min="12811" max="13056" width="9" style="43"/>
    <col min="13057" max="13057" width="4" style="43" customWidth="1"/>
    <col min="13058" max="13060" width="9" style="43"/>
    <col min="13061" max="13061" width="20.75" style="43" customWidth="1"/>
    <col min="13062" max="13062" width="15.625" style="43" customWidth="1"/>
    <col min="13063" max="13063" width="15.5" style="43" customWidth="1"/>
    <col min="13064" max="13064" width="5.125" style="43" customWidth="1"/>
    <col min="13065" max="13065" width="2.125" style="43" customWidth="1"/>
    <col min="13066" max="13066" width="1.125" style="43" customWidth="1"/>
    <col min="13067" max="13312" width="9" style="43"/>
    <col min="13313" max="13313" width="4" style="43" customWidth="1"/>
    <col min="13314" max="13316" width="9" style="43"/>
    <col min="13317" max="13317" width="20.75" style="43" customWidth="1"/>
    <col min="13318" max="13318" width="15.625" style="43" customWidth="1"/>
    <col min="13319" max="13319" width="15.5" style="43" customWidth="1"/>
    <col min="13320" max="13320" width="5.125" style="43" customWidth="1"/>
    <col min="13321" max="13321" width="2.125" style="43" customWidth="1"/>
    <col min="13322" max="13322" width="1.125" style="43" customWidth="1"/>
    <col min="13323" max="13568" width="9" style="43"/>
    <col min="13569" max="13569" width="4" style="43" customWidth="1"/>
    <col min="13570" max="13572" width="9" style="43"/>
    <col min="13573" max="13573" width="20.75" style="43" customWidth="1"/>
    <col min="13574" max="13574" width="15.625" style="43" customWidth="1"/>
    <col min="13575" max="13575" width="15.5" style="43" customWidth="1"/>
    <col min="13576" max="13576" width="5.125" style="43" customWidth="1"/>
    <col min="13577" max="13577" width="2.125" style="43" customWidth="1"/>
    <col min="13578" max="13578" width="1.125" style="43" customWidth="1"/>
    <col min="13579" max="13824" width="9" style="43"/>
    <col min="13825" max="13825" width="4" style="43" customWidth="1"/>
    <col min="13826" max="13828" width="9" style="43"/>
    <col min="13829" max="13829" width="20.75" style="43" customWidth="1"/>
    <col min="13830" max="13830" width="15.625" style="43" customWidth="1"/>
    <col min="13831" max="13831" width="15.5" style="43" customWidth="1"/>
    <col min="13832" max="13832" width="5.125" style="43" customWidth="1"/>
    <col min="13833" max="13833" width="2.125" style="43" customWidth="1"/>
    <col min="13834" max="13834" width="1.125" style="43" customWidth="1"/>
    <col min="13835" max="14080" width="9" style="43"/>
    <col min="14081" max="14081" width="4" style="43" customWidth="1"/>
    <col min="14082" max="14084" width="9" style="43"/>
    <col min="14085" max="14085" width="20.75" style="43" customWidth="1"/>
    <col min="14086" max="14086" width="15.625" style="43" customWidth="1"/>
    <col min="14087" max="14087" width="15.5" style="43" customWidth="1"/>
    <col min="14088" max="14088" width="5.125" style="43" customWidth="1"/>
    <col min="14089" max="14089" width="2.125" style="43" customWidth="1"/>
    <col min="14090" max="14090" width="1.125" style="43" customWidth="1"/>
    <col min="14091" max="14336" width="9" style="43"/>
    <col min="14337" max="14337" width="4" style="43" customWidth="1"/>
    <col min="14338" max="14340" width="9" style="43"/>
    <col min="14341" max="14341" width="20.75" style="43" customWidth="1"/>
    <col min="14342" max="14342" width="15.625" style="43" customWidth="1"/>
    <col min="14343" max="14343" width="15.5" style="43" customWidth="1"/>
    <col min="14344" max="14344" width="5.125" style="43" customWidth="1"/>
    <col min="14345" max="14345" width="2.125" style="43" customWidth="1"/>
    <col min="14346" max="14346" width="1.125" style="43" customWidth="1"/>
    <col min="14347" max="14592" width="9" style="43"/>
    <col min="14593" max="14593" width="4" style="43" customWidth="1"/>
    <col min="14594" max="14596" width="9" style="43"/>
    <col min="14597" max="14597" width="20.75" style="43" customWidth="1"/>
    <col min="14598" max="14598" width="15.625" style="43" customWidth="1"/>
    <col min="14599" max="14599" width="15.5" style="43" customWidth="1"/>
    <col min="14600" max="14600" width="5.125" style="43" customWidth="1"/>
    <col min="14601" max="14601" width="2.125" style="43" customWidth="1"/>
    <col min="14602" max="14602" width="1.125" style="43" customWidth="1"/>
    <col min="14603" max="14848" width="9" style="43"/>
    <col min="14849" max="14849" width="4" style="43" customWidth="1"/>
    <col min="14850" max="14852" width="9" style="43"/>
    <col min="14853" max="14853" width="20.75" style="43" customWidth="1"/>
    <col min="14854" max="14854" width="15.625" style="43" customWidth="1"/>
    <col min="14855" max="14855" width="15.5" style="43" customWidth="1"/>
    <col min="14856" max="14856" width="5.125" style="43" customWidth="1"/>
    <col min="14857" max="14857" width="2.125" style="43" customWidth="1"/>
    <col min="14858" max="14858" width="1.125" style="43" customWidth="1"/>
    <col min="14859" max="15104" width="9" style="43"/>
    <col min="15105" max="15105" width="4" style="43" customWidth="1"/>
    <col min="15106" max="15108" width="9" style="43"/>
    <col min="15109" max="15109" width="20.75" style="43" customWidth="1"/>
    <col min="15110" max="15110" width="15.625" style="43" customWidth="1"/>
    <col min="15111" max="15111" width="15.5" style="43" customWidth="1"/>
    <col min="15112" max="15112" width="5.125" style="43" customWidth="1"/>
    <col min="15113" max="15113" width="2.125" style="43" customWidth="1"/>
    <col min="15114" max="15114" width="1.125" style="43" customWidth="1"/>
    <col min="15115" max="15360" width="9" style="43"/>
    <col min="15361" max="15361" width="4" style="43" customWidth="1"/>
    <col min="15362" max="15364" width="9" style="43"/>
    <col min="15365" max="15365" width="20.75" style="43" customWidth="1"/>
    <col min="15366" max="15366" width="15.625" style="43" customWidth="1"/>
    <col min="15367" max="15367" width="15.5" style="43" customWidth="1"/>
    <col min="15368" max="15368" width="5.125" style="43" customWidth="1"/>
    <col min="15369" max="15369" width="2.125" style="43" customWidth="1"/>
    <col min="15370" max="15370" width="1.125" style="43" customWidth="1"/>
    <col min="15371" max="15616" width="9" style="43"/>
    <col min="15617" max="15617" width="4" style="43" customWidth="1"/>
    <col min="15618" max="15620" width="9" style="43"/>
    <col min="15621" max="15621" width="20.75" style="43" customWidth="1"/>
    <col min="15622" max="15622" width="15.625" style="43" customWidth="1"/>
    <col min="15623" max="15623" width="15.5" style="43" customWidth="1"/>
    <col min="15624" max="15624" width="5.125" style="43" customWidth="1"/>
    <col min="15625" max="15625" width="2.125" style="43" customWidth="1"/>
    <col min="15626" max="15626" width="1.125" style="43" customWidth="1"/>
    <col min="15627" max="15872" width="9" style="43"/>
    <col min="15873" max="15873" width="4" style="43" customWidth="1"/>
    <col min="15874" max="15876" width="9" style="43"/>
    <col min="15877" max="15877" width="20.75" style="43" customWidth="1"/>
    <col min="15878" max="15878" width="15.625" style="43" customWidth="1"/>
    <col min="15879" max="15879" width="15.5" style="43" customWidth="1"/>
    <col min="15880" max="15880" width="5.125" style="43" customWidth="1"/>
    <col min="15881" max="15881" width="2.125" style="43" customWidth="1"/>
    <col min="15882" max="15882" width="1.125" style="43" customWidth="1"/>
    <col min="15883" max="16128" width="9" style="43"/>
    <col min="16129" max="16129" width="4" style="43" customWidth="1"/>
    <col min="16130" max="16132" width="9" style="43"/>
    <col min="16133" max="16133" width="20.75" style="43" customWidth="1"/>
    <col min="16134" max="16134" width="15.625" style="43" customWidth="1"/>
    <col min="16135" max="16135" width="15.5" style="43" customWidth="1"/>
    <col min="16136" max="16136" width="5.125" style="43" customWidth="1"/>
    <col min="16137" max="16137" width="2.125" style="43" customWidth="1"/>
    <col min="16138" max="16138" width="1.125" style="43" customWidth="1"/>
    <col min="16139" max="16384" width="9" style="43"/>
  </cols>
  <sheetData>
    <row r="1" spans="1:14" ht="13.5" customHeight="1">
      <c r="A1" s="42"/>
      <c r="B1" s="294" t="str">
        <f>①基本情報!R2&amp;①基本情報!S2&amp;①基本情報!T2&amp;"　収支決算書抄本"</f>
        <v>令和6年度　収支決算書抄本</v>
      </c>
      <c r="C1" s="294"/>
      <c r="D1" s="294"/>
      <c r="E1" s="294"/>
      <c r="F1" s="294"/>
      <c r="G1" s="294"/>
      <c r="H1" s="294"/>
      <c r="I1" s="294"/>
      <c r="J1" s="294"/>
    </row>
    <row r="2" spans="1:14" ht="7.5" customHeight="1">
      <c r="A2" s="42"/>
      <c r="B2" s="294"/>
      <c r="C2" s="294"/>
      <c r="D2" s="294"/>
      <c r="E2" s="294"/>
      <c r="F2" s="294"/>
      <c r="G2" s="294"/>
      <c r="H2" s="294"/>
      <c r="I2" s="294"/>
      <c r="J2" s="294"/>
    </row>
    <row r="3" spans="1:14" ht="15" customHeight="1">
      <c r="A3" s="42"/>
      <c r="B3" s="38" t="s">
        <v>174</v>
      </c>
      <c r="C3" s="295"/>
      <c r="D3" s="295"/>
      <c r="E3" s="295"/>
      <c r="F3" s="295"/>
      <c r="G3" s="44"/>
      <c r="H3" s="38"/>
      <c r="I3" s="38"/>
      <c r="J3" s="38"/>
    </row>
    <row r="4" spans="1:14" ht="15" customHeight="1">
      <c r="A4" s="50"/>
      <c r="B4" s="299" t="s">
        <v>44</v>
      </c>
      <c r="C4" s="300"/>
      <c r="D4" s="300"/>
      <c r="E4" s="301"/>
      <c r="F4" s="152" t="s">
        <v>45</v>
      </c>
      <c r="G4" s="152" t="s">
        <v>46</v>
      </c>
      <c r="H4" s="229" t="s">
        <v>47</v>
      </c>
      <c r="I4" s="230"/>
      <c r="J4" s="231"/>
    </row>
    <row r="5" spans="1:14" ht="16.5" customHeight="1">
      <c r="A5" s="246" t="s">
        <v>176</v>
      </c>
      <c r="B5" s="239" t="s">
        <v>48</v>
      </c>
      <c r="C5" s="240"/>
      <c r="D5" s="267" t="s">
        <v>49</v>
      </c>
      <c r="E5" s="268"/>
      <c r="F5" s="153"/>
      <c r="G5" s="153">
        <f>⑥精算書!G9</f>
        <v>0</v>
      </c>
      <c r="H5" s="333"/>
      <c r="I5" s="334"/>
      <c r="J5" s="335"/>
    </row>
    <row r="6" spans="1:14" ht="54.75" customHeight="1">
      <c r="A6" s="247"/>
      <c r="B6" s="342" t="s">
        <v>50</v>
      </c>
      <c r="C6" s="343"/>
      <c r="D6" s="281" t="s">
        <v>283</v>
      </c>
      <c r="E6" s="282"/>
      <c r="F6" s="153"/>
      <c r="G6" s="153"/>
      <c r="H6" s="336"/>
      <c r="I6" s="337"/>
      <c r="J6" s="338"/>
    </row>
    <row r="7" spans="1:14" ht="16.5" customHeight="1">
      <c r="A7" s="247"/>
      <c r="B7" s="344"/>
      <c r="C7" s="345"/>
      <c r="D7" s="267" t="s">
        <v>51</v>
      </c>
      <c r="E7" s="268"/>
      <c r="F7" s="153"/>
      <c r="G7" s="153"/>
      <c r="H7" s="336"/>
      <c r="I7" s="337"/>
      <c r="J7" s="338"/>
    </row>
    <row r="8" spans="1:14" ht="17.25" customHeight="1">
      <c r="A8" s="247"/>
      <c r="B8" s="346" t="s">
        <v>179</v>
      </c>
      <c r="C8" s="347"/>
      <c r="D8" s="293"/>
      <c r="E8" s="293"/>
      <c r="F8" s="159"/>
      <c r="G8" s="160"/>
      <c r="H8" s="336"/>
      <c r="I8" s="337"/>
      <c r="J8" s="338"/>
    </row>
    <row r="9" spans="1:14" ht="16.5" customHeight="1">
      <c r="A9" s="247"/>
      <c r="B9" s="239"/>
      <c r="C9" s="240"/>
      <c r="D9" s="265" t="s">
        <v>287</v>
      </c>
      <c r="E9" s="266"/>
      <c r="F9" s="153"/>
      <c r="G9" s="153"/>
      <c r="H9" s="336"/>
      <c r="I9" s="337"/>
      <c r="J9" s="338"/>
    </row>
    <row r="10" spans="1:14" ht="16.5" customHeight="1">
      <c r="A10" s="247"/>
      <c r="B10" s="239"/>
      <c r="C10" s="240"/>
      <c r="D10" s="348"/>
      <c r="E10" s="349"/>
      <c r="F10" s="153"/>
      <c r="G10" s="153"/>
      <c r="H10" s="336"/>
      <c r="I10" s="337"/>
      <c r="J10" s="338"/>
    </row>
    <row r="11" spans="1:14" ht="16.5" customHeight="1">
      <c r="A11" s="248"/>
      <c r="B11" s="229" t="s">
        <v>52</v>
      </c>
      <c r="C11" s="230"/>
      <c r="D11" s="230"/>
      <c r="E11" s="231"/>
      <c r="F11" s="58">
        <f>SUM(F5:F10)</f>
        <v>0</v>
      </c>
      <c r="G11" s="58">
        <f>SUM(G5:G10)</f>
        <v>0</v>
      </c>
      <c r="H11" s="336"/>
      <c r="I11" s="337"/>
      <c r="J11" s="338"/>
    </row>
    <row r="12" spans="1:14" ht="16.5" customHeight="1">
      <c r="A12" s="283" t="s">
        <v>177</v>
      </c>
      <c r="B12" s="350" t="s">
        <v>53</v>
      </c>
      <c r="C12" s="351"/>
      <c r="D12" s="290" t="s">
        <v>54</v>
      </c>
      <c r="E12" s="46" t="s">
        <v>55</v>
      </c>
      <c r="F12" s="156"/>
      <c r="G12" s="156"/>
      <c r="H12" s="336"/>
      <c r="I12" s="337"/>
      <c r="J12" s="338"/>
    </row>
    <row r="13" spans="1:14" ht="16.5" customHeight="1">
      <c r="A13" s="242"/>
      <c r="B13" s="352"/>
      <c r="C13" s="353"/>
      <c r="D13" s="290"/>
      <c r="E13" s="124" t="s">
        <v>286</v>
      </c>
      <c r="F13" s="153"/>
      <c r="G13" s="153"/>
      <c r="H13" s="336"/>
      <c r="I13" s="337"/>
      <c r="J13" s="338"/>
      <c r="M13" s="47"/>
      <c r="N13" s="47"/>
    </row>
    <row r="14" spans="1:14" ht="16.5" customHeight="1">
      <c r="A14" s="242"/>
      <c r="B14" s="352"/>
      <c r="C14" s="353"/>
      <c r="D14" s="48" t="s">
        <v>56</v>
      </c>
      <c r="E14" s="49"/>
      <c r="F14" s="153"/>
      <c r="G14" s="153"/>
      <c r="H14" s="336"/>
      <c r="I14" s="337"/>
      <c r="J14" s="338"/>
      <c r="M14" s="47"/>
      <c r="N14" s="47"/>
    </row>
    <row r="15" spans="1:14" ht="16.5" customHeight="1">
      <c r="A15" s="242"/>
      <c r="B15" s="352"/>
      <c r="C15" s="353"/>
      <c r="D15" s="48" t="s">
        <v>57</v>
      </c>
      <c r="E15" s="49"/>
      <c r="F15" s="153"/>
      <c r="G15" s="153"/>
      <c r="H15" s="336"/>
      <c r="I15" s="337"/>
      <c r="J15" s="338"/>
      <c r="M15" s="260"/>
      <c r="N15" s="260"/>
    </row>
    <row r="16" spans="1:14" ht="16.5" customHeight="1">
      <c r="A16" s="242"/>
      <c r="B16" s="352"/>
      <c r="C16" s="353"/>
      <c r="D16" s="261" t="s">
        <v>288</v>
      </c>
      <c r="E16" s="262"/>
      <c r="F16" s="153"/>
      <c r="G16" s="153"/>
      <c r="H16" s="336"/>
      <c r="I16" s="337"/>
      <c r="J16" s="338"/>
    </row>
    <row r="17" spans="1:10" ht="16.5" customHeight="1">
      <c r="A17" s="242"/>
      <c r="B17" s="352"/>
      <c r="C17" s="353"/>
      <c r="D17" s="261" t="s">
        <v>287</v>
      </c>
      <c r="E17" s="262"/>
      <c r="F17" s="153"/>
      <c r="G17" s="153"/>
      <c r="H17" s="336"/>
      <c r="I17" s="337"/>
      <c r="J17" s="338"/>
    </row>
    <row r="18" spans="1:10" ht="16.5" customHeight="1">
      <c r="A18" s="242"/>
      <c r="B18" s="354"/>
      <c r="C18" s="355"/>
      <c r="D18" s="263"/>
      <c r="E18" s="264"/>
      <c r="F18" s="153"/>
      <c r="G18" s="153"/>
      <c r="H18" s="336"/>
      <c r="I18" s="337"/>
      <c r="J18" s="338"/>
    </row>
    <row r="19" spans="1:10" ht="16.5" customHeight="1">
      <c r="A19" s="243"/>
      <c r="B19" s="229" t="s">
        <v>58</v>
      </c>
      <c r="C19" s="230"/>
      <c r="D19" s="230"/>
      <c r="E19" s="231"/>
      <c r="F19" s="58">
        <f>SUM(F12:F18)</f>
        <v>0</v>
      </c>
      <c r="G19" s="60">
        <f>SUM(G12:G18)</f>
        <v>0</v>
      </c>
      <c r="H19" s="336"/>
      <c r="I19" s="337"/>
      <c r="J19" s="338"/>
    </row>
    <row r="20" spans="1:10" ht="16.5" customHeight="1">
      <c r="A20" s="45"/>
      <c r="B20" s="229" t="s">
        <v>59</v>
      </c>
      <c r="C20" s="230"/>
      <c r="D20" s="230"/>
      <c r="E20" s="231"/>
      <c r="F20" s="58">
        <f>SUM(F11,F19)</f>
        <v>0</v>
      </c>
      <c r="G20" s="58">
        <f>SUM(G11,G19)</f>
        <v>0</v>
      </c>
      <c r="H20" s="339"/>
      <c r="I20" s="340"/>
      <c r="J20" s="341"/>
    </row>
    <row r="21" spans="1:10" ht="16.5" customHeight="1">
      <c r="A21" s="42"/>
      <c r="B21" s="38" t="s">
        <v>175</v>
      </c>
      <c r="C21" s="295"/>
      <c r="D21" s="295"/>
      <c r="E21" s="295"/>
      <c r="F21" s="295"/>
      <c r="G21" s="44"/>
      <c r="H21" s="38"/>
      <c r="I21" s="38"/>
      <c r="J21" s="38"/>
    </row>
    <row r="22" spans="1:10" ht="16.5" customHeight="1">
      <c r="A22" s="50"/>
      <c r="B22" s="299" t="s">
        <v>44</v>
      </c>
      <c r="C22" s="300"/>
      <c r="D22" s="300"/>
      <c r="E22" s="301"/>
      <c r="F22" s="152" t="s">
        <v>45</v>
      </c>
      <c r="G22" s="152" t="s">
        <v>46</v>
      </c>
      <c r="H22" s="229" t="s">
        <v>47</v>
      </c>
      <c r="I22" s="230"/>
      <c r="J22" s="231"/>
    </row>
    <row r="23" spans="1:10" ht="16.5" customHeight="1">
      <c r="A23" s="246" t="s">
        <v>6</v>
      </c>
      <c r="B23" s="244" t="s">
        <v>60</v>
      </c>
      <c r="C23" s="245"/>
      <c r="D23" s="249" t="s">
        <v>285</v>
      </c>
      <c r="E23" s="250"/>
      <c r="F23" s="153"/>
      <c r="G23" s="153"/>
      <c r="H23" s="333"/>
      <c r="I23" s="356"/>
      <c r="J23" s="357"/>
    </row>
    <row r="24" spans="1:10" ht="16.5" customHeight="1">
      <c r="A24" s="247"/>
      <c r="B24" s="244"/>
      <c r="C24" s="245"/>
      <c r="D24" s="249" t="s">
        <v>284</v>
      </c>
      <c r="E24" s="250"/>
      <c r="F24" s="153"/>
      <c r="G24" s="153"/>
      <c r="H24" s="358"/>
      <c r="I24" s="359"/>
      <c r="J24" s="360"/>
    </row>
    <row r="25" spans="1:10" ht="16.5" customHeight="1">
      <c r="A25" s="247"/>
      <c r="B25" s="244"/>
      <c r="C25" s="245"/>
      <c r="D25" s="239" t="s">
        <v>289</v>
      </c>
      <c r="E25" s="240"/>
      <c r="F25" s="153"/>
      <c r="G25" s="153"/>
      <c r="H25" s="358"/>
      <c r="I25" s="359"/>
      <c r="J25" s="360"/>
    </row>
    <row r="26" spans="1:10" ht="16.5" customHeight="1">
      <c r="A26" s="247"/>
      <c r="B26" s="244"/>
      <c r="C26" s="245"/>
      <c r="D26" s="239" t="s">
        <v>287</v>
      </c>
      <c r="E26" s="240"/>
      <c r="F26" s="153"/>
      <c r="G26" s="153"/>
      <c r="H26" s="358"/>
      <c r="I26" s="359"/>
      <c r="J26" s="360"/>
    </row>
    <row r="27" spans="1:10" ht="16.5" customHeight="1">
      <c r="A27" s="247"/>
      <c r="B27" s="244" t="s">
        <v>61</v>
      </c>
      <c r="C27" s="245"/>
      <c r="D27" s="239" t="s">
        <v>290</v>
      </c>
      <c r="E27" s="240"/>
      <c r="F27" s="153"/>
      <c r="G27" s="153"/>
      <c r="H27" s="358"/>
      <c r="I27" s="359"/>
      <c r="J27" s="360"/>
    </row>
    <row r="28" spans="1:10" ht="16.5" customHeight="1">
      <c r="A28" s="247"/>
      <c r="B28" s="244"/>
      <c r="C28" s="245"/>
      <c r="D28" s="239" t="s">
        <v>291</v>
      </c>
      <c r="E28" s="240"/>
      <c r="F28" s="153"/>
      <c r="G28" s="153"/>
      <c r="H28" s="358"/>
      <c r="I28" s="359"/>
      <c r="J28" s="360"/>
    </row>
    <row r="29" spans="1:10" ht="16.5" customHeight="1">
      <c r="A29" s="247"/>
      <c r="B29" s="244"/>
      <c r="C29" s="245"/>
      <c r="D29" s="239" t="s">
        <v>295</v>
      </c>
      <c r="E29" s="240"/>
      <c r="F29" s="153"/>
      <c r="G29" s="153"/>
      <c r="H29" s="358"/>
      <c r="I29" s="359"/>
      <c r="J29" s="360"/>
    </row>
    <row r="30" spans="1:10" ht="16.5" customHeight="1">
      <c r="A30" s="247"/>
      <c r="B30" s="244"/>
      <c r="C30" s="245"/>
      <c r="D30" s="239" t="s">
        <v>292</v>
      </c>
      <c r="E30" s="240"/>
      <c r="F30" s="153"/>
      <c r="G30" s="153"/>
      <c r="H30" s="358"/>
      <c r="I30" s="359"/>
      <c r="J30" s="360"/>
    </row>
    <row r="31" spans="1:10" ht="16.5" customHeight="1">
      <c r="A31" s="247"/>
      <c r="B31" s="244"/>
      <c r="C31" s="245"/>
      <c r="D31" s="239" t="s">
        <v>287</v>
      </c>
      <c r="E31" s="240"/>
      <c r="F31" s="153"/>
      <c r="G31" s="153"/>
      <c r="H31" s="358"/>
      <c r="I31" s="359"/>
      <c r="J31" s="360"/>
    </row>
    <row r="32" spans="1:10" ht="16.5" customHeight="1">
      <c r="A32" s="247"/>
      <c r="B32" s="244" t="s">
        <v>62</v>
      </c>
      <c r="C32" s="245"/>
      <c r="D32" s="239" t="s">
        <v>293</v>
      </c>
      <c r="E32" s="240"/>
      <c r="F32" s="153"/>
      <c r="G32" s="153"/>
      <c r="H32" s="358"/>
      <c r="I32" s="359"/>
      <c r="J32" s="360"/>
    </row>
    <row r="33" spans="1:10" ht="16.5" customHeight="1">
      <c r="A33" s="247"/>
      <c r="B33" s="244"/>
      <c r="C33" s="245"/>
      <c r="D33" s="239" t="s">
        <v>296</v>
      </c>
      <c r="E33" s="240"/>
      <c r="F33" s="153"/>
      <c r="G33" s="153"/>
      <c r="H33" s="358"/>
      <c r="I33" s="359"/>
      <c r="J33" s="360"/>
    </row>
    <row r="34" spans="1:10" ht="16.5" customHeight="1">
      <c r="A34" s="247"/>
      <c r="B34" s="244"/>
      <c r="C34" s="245"/>
      <c r="D34" s="239" t="s">
        <v>297</v>
      </c>
      <c r="E34" s="240"/>
      <c r="F34" s="153"/>
      <c r="G34" s="153"/>
      <c r="H34" s="358"/>
      <c r="I34" s="359"/>
      <c r="J34" s="360"/>
    </row>
    <row r="35" spans="1:10" ht="16.5" customHeight="1">
      <c r="A35" s="247"/>
      <c r="B35" s="244"/>
      <c r="C35" s="245"/>
      <c r="D35" s="239" t="s">
        <v>287</v>
      </c>
      <c r="E35" s="240"/>
      <c r="F35" s="153"/>
      <c r="G35" s="153"/>
      <c r="H35" s="358"/>
      <c r="I35" s="359"/>
      <c r="J35" s="360"/>
    </row>
    <row r="36" spans="1:10" ht="16.5" customHeight="1">
      <c r="A36" s="247"/>
      <c r="B36" s="229"/>
      <c r="C36" s="231"/>
      <c r="D36" s="239"/>
      <c r="E36" s="240"/>
      <c r="F36" s="153"/>
      <c r="G36" s="153"/>
      <c r="H36" s="358"/>
      <c r="I36" s="359"/>
      <c r="J36" s="360"/>
    </row>
    <row r="37" spans="1:10" ht="16.5" customHeight="1">
      <c r="A37" s="248"/>
      <c r="B37" s="229" t="s">
        <v>63</v>
      </c>
      <c r="C37" s="230"/>
      <c r="D37" s="230"/>
      <c r="E37" s="231"/>
      <c r="F37" s="58">
        <f>SUM(F23:F36)</f>
        <v>0</v>
      </c>
      <c r="G37" s="58">
        <f>SUM(G23:G36)</f>
        <v>0</v>
      </c>
      <c r="H37" s="358"/>
      <c r="I37" s="359"/>
      <c r="J37" s="360"/>
    </row>
    <row r="38" spans="1:10" ht="15" customHeight="1">
      <c r="A38" s="241" t="s">
        <v>64</v>
      </c>
      <c r="B38" s="244"/>
      <c r="C38" s="245"/>
      <c r="D38" s="239" t="s">
        <v>298</v>
      </c>
      <c r="E38" s="240"/>
      <c r="F38" s="153"/>
      <c r="G38" s="153"/>
      <c r="H38" s="358"/>
      <c r="I38" s="359"/>
      <c r="J38" s="360"/>
    </row>
    <row r="39" spans="1:10" ht="15" customHeight="1">
      <c r="A39" s="242"/>
      <c r="B39" s="244"/>
      <c r="C39" s="245"/>
      <c r="D39" s="239" t="s">
        <v>56</v>
      </c>
      <c r="E39" s="240"/>
      <c r="F39" s="153"/>
      <c r="G39" s="153"/>
      <c r="H39" s="358"/>
      <c r="I39" s="359"/>
      <c r="J39" s="360"/>
    </row>
    <row r="40" spans="1:10" ht="15" customHeight="1">
      <c r="A40" s="242"/>
      <c r="B40" s="52"/>
      <c r="C40" s="53"/>
      <c r="D40" s="239" t="s">
        <v>299</v>
      </c>
      <c r="E40" s="240"/>
      <c r="F40" s="153"/>
      <c r="G40" s="153"/>
      <c r="H40" s="358"/>
      <c r="I40" s="359"/>
      <c r="J40" s="360"/>
    </row>
    <row r="41" spans="1:10" ht="15" customHeight="1">
      <c r="A41" s="242"/>
      <c r="B41" s="244"/>
      <c r="C41" s="245"/>
      <c r="D41" s="239" t="s">
        <v>300</v>
      </c>
      <c r="E41" s="240"/>
      <c r="F41" s="153"/>
      <c r="G41" s="153"/>
      <c r="H41" s="358"/>
      <c r="I41" s="359"/>
      <c r="J41" s="360"/>
    </row>
    <row r="42" spans="1:10">
      <c r="A42" s="242"/>
      <c r="B42" s="244"/>
      <c r="C42" s="245"/>
      <c r="D42" s="239" t="s">
        <v>287</v>
      </c>
      <c r="E42" s="240"/>
      <c r="F42" s="153"/>
      <c r="G42" s="153"/>
      <c r="H42" s="358"/>
      <c r="I42" s="359"/>
      <c r="J42" s="360"/>
    </row>
    <row r="43" spans="1:10">
      <c r="A43" s="243"/>
      <c r="B43" s="229" t="s">
        <v>65</v>
      </c>
      <c r="C43" s="230"/>
      <c r="D43" s="230"/>
      <c r="E43" s="231"/>
      <c r="F43" s="58">
        <f>SUM(F38:F42)</f>
        <v>0</v>
      </c>
      <c r="G43" s="58">
        <f>SUM(G38:G42)</f>
        <v>0</v>
      </c>
      <c r="H43" s="361"/>
      <c r="I43" s="362"/>
      <c r="J43" s="363"/>
    </row>
    <row r="44" spans="1:10" ht="16.5" customHeight="1">
      <c r="A44" s="50"/>
      <c r="B44" s="229" t="s">
        <v>66</v>
      </c>
      <c r="C44" s="230"/>
      <c r="D44" s="230"/>
      <c r="E44" s="231"/>
      <c r="F44" s="58">
        <f>SUM(F37,F43)</f>
        <v>0</v>
      </c>
      <c r="G44" s="58">
        <f>SUM(G43,G37)</f>
        <v>0</v>
      </c>
      <c r="H44" s="229"/>
      <c r="I44" s="230"/>
      <c r="J44" s="231"/>
    </row>
    <row r="45" spans="1:10">
      <c r="A45" s="42"/>
      <c r="B45" s="235" t="s">
        <v>67</v>
      </c>
      <c r="C45" s="235"/>
      <c r="D45" s="235"/>
      <c r="E45" s="235"/>
      <c r="F45" s="235"/>
      <c r="G45" s="235"/>
      <c r="H45" s="235"/>
      <c r="I45" s="235"/>
      <c r="J45" s="235"/>
    </row>
    <row r="46" spans="1:10">
      <c r="A46" s="42"/>
      <c r="B46" s="236">
        <v>45747</v>
      </c>
      <c r="C46" s="235"/>
      <c r="D46" s="235"/>
      <c r="E46" s="38"/>
      <c r="F46" s="54" t="s">
        <v>68</v>
      </c>
      <c r="G46" s="238">
        <f>①基本情報!B4</f>
        <v>0</v>
      </c>
      <c r="H46" s="238"/>
      <c r="I46" s="238"/>
      <c r="J46" s="238"/>
    </row>
    <row r="47" spans="1:10">
      <c r="A47" s="42"/>
      <c r="B47" s="237"/>
      <c r="C47" s="237"/>
      <c r="D47" s="237"/>
      <c r="E47" s="38"/>
      <c r="F47" s="54" t="s">
        <v>40</v>
      </c>
      <c r="G47" s="238">
        <f>①基本情報!B3</f>
        <v>0</v>
      </c>
      <c r="H47" s="238"/>
      <c r="I47" s="238"/>
      <c r="J47" s="238"/>
    </row>
    <row r="48" spans="1:10">
      <c r="A48" s="42"/>
      <c r="B48" s="38"/>
      <c r="C48" s="38"/>
      <c r="D48" s="38"/>
      <c r="E48" s="38"/>
      <c r="F48" s="54" t="s">
        <v>69</v>
      </c>
      <c r="G48" s="238">
        <f>①基本情報!B5</f>
        <v>0</v>
      </c>
      <c r="H48" s="238"/>
      <c r="I48" s="197"/>
      <c r="J48" s="197"/>
    </row>
    <row r="49" spans="1:10">
      <c r="A49" s="55" t="s">
        <v>171</v>
      </c>
      <c r="B49" s="38"/>
      <c r="C49" s="38"/>
      <c r="D49" s="38"/>
      <c r="E49" s="38"/>
      <c r="F49" s="56"/>
      <c r="G49" s="56"/>
      <c r="H49" s="228"/>
      <c r="I49" s="228"/>
      <c r="J49" s="228"/>
    </row>
  </sheetData>
  <sheetProtection algorithmName="SHA-512" hashValue="UvR9vmApwpqcnDo7wSr6qEh0dBqPCux9hMfO3uGsmIGBQxzUjcbU+zWN6syIC3+gmWaatGpQrxAilyl9IV4TWw==" saltValue="j7PguwCzfkX0r+SGUw7Z+Q==" spinCount="100000" sheet="1" objects="1" scenarios="1" selectLockedCells="1"/>
  <mergeCells count="82">
    <mergeCell ref="B47:D47"/>
    <mergeCell ref="G47:J47"/>
    <mergeCell ref="H49:J49"/>
    <mergeCell ref="B43:E43"/>
    <mergeCell ref="B44:E44"/>
    <mergeCell ref="H44:J44"/>
    <mergeCell ref="B45:J45"/>
    <mergeCell ref="B46:D46"/>
    <mergeCell ref="G46:J46"/>
    <mergeCell ref="G48:H48"/>
    <mergeCell ref="I48:J48"/>
    <mergeCell ref="A38:A43"/>
    <mergeCell ref="B38:C38"/>
    <mergeCell ref="D38:E38"/>
    <mergeCell ref="B39:C39"/>
    <mergeCell ref="D39:E39"/>
    <mergeCell ref="B41:C41"/>
    <mergeCell ref="D41:E41"/>
    <mergeCell ref="B42:C42"/>
    <mergeCell ref="D42:E42"/>
    <mergeCell ref="D40:E40"/>
    <mergeCell ref="B35:C35"/>
    <mergeCell ref="D35:E35"/>
    <mergeCell ref="B36:C36"/>
    <mergeCell ref="D36:E36"/>
    <mergeCell ref="B37:E37"/>
    <mergeCell ref="B32:C32"/>
    <mergeCell ref="D32:E32"/>
    <mergeCell ref="B33:C33"/>
    <mergeCell ref="D33:E33"/>
    <mergeCell ref="B34:C34"/>
    <mergeCell ref="D34:E34"/>
    <mergeCell ref="B29:C29"/>
    <mergeCell ref="D29:E29"/>
    <mergeCell ref="B30:C30"/>
    <mergeCell ref="D30:E30"/>
    <mergeCell ref="B31:C31"/>
    <mergeCell ref="D31:E31"/>
    <mergeCell ref="B22:E22"/>
    <mergeCell ref="H22:J22"/>
    <mergeCell ref="A23:A37"/>
    <mergeCell ref="B23:C23"/>
    <mergeCell ref="D23:E23"/>
    <mergeCell ref="H23:J43"/>
    <mergeCell ref="B24:C24"/>
    <mergeCell ref="D24:E24"/>
    <mergeCell ref="B25:C25"/>
    <mergeCell ref="D25:E25"/>
    <mergeCell ref="B26:C26"/>
    <mergeCell ref="D26:E26"/>
    <mergeCell ref="B27:C27"/>
    <mergeCell ref="D27:E27"/>
    <mergeCell ref="B28:C28"/>
    <mergeCell ref="D28:E28"/>
    <mergeCell ref="A5:A11"/>
    <mergeCell ref="B10:C10"/>
    <mergeCell ref="D10:E10"/>
    <mergeCell ref="B20:E20"/>
    <mergeCell ref="C21:F21"/>
    <mergeCell ref="A12:A19"/>
    <mergeCell ref="B12:C18"/>
    <mergeCell ref="D12:D13"/>
    <mergeCell ref="M15:N15"/>
    <mergeCell ref="D16:E16"/>
    <mergeCell ref="D17:E17"/>
    <mergeCell ref="D18:E18"/>
    <mergeCell ref="B19:E19"/>
    <mergeCell ref="B1:J2"/>
    <mergeCell ref="C3:F3"/>
    <mergeCell ref="B4:E4"/>
    <mergeCell ref="H4:J4"/>
    <mergeCell ref="B5:C5"/>
    <mergeCell ref="D5:E5"/>
    <mergeCell ref="H5:J20"/>
    <mergeCell ref="B6:C7"/>
    <mergeCell ref="D6:E6"/>
    <mergeCell ref="D7:E7"/>
    <mergeCell ref="B8:C8"/>
    <mergeCell ref="D8:E8"/>
    <mergeCell ref="B9:C9"/>
    <mergeCell ref="D9:E9"/>
    <mergeCell ref="B11:E11"/>
  </mergeCells>
  <phoneticPr fontId="3"/>
  <pageMargins left="0.7" right="0.7" top="0.75" bottom="0.75" header="0.3" footer="0.3"/>
  <pageSetup paperSize="9" scale="9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F0"/>
  </sheetPr>
  <dimension ref="B1:L81"/>
  <sheetViews>
    <sheetView showGridLines="0" view="pageBreakPreview" zoomScale="70" zoomScaleNormal="80" zoomScaleSheetLayoutView="70" workbookViewId="0">
      <selection activeCell="J47" sqref="J47:K47"/>
    </sheetView>
  </sheetViews>
  <sheetFormatPr defaultColWidth="9" defaultRowHeight="13.5"/>
  <cols>
    <col min="1" max="1" width="4.25" style="163" customWidth="1"/>
    <col min="2" max="2" width="13.625" style="163" customWidth="1"/>
    <col min="3" max="7" width="14.125" style="163" customWidth="1"/>
    <col min="8" max="8" width="15.625" style="163" customWidth="1"/>
    <col min="9" max="10" width="14.125" style="163" customWidth="1"/>
    <col min="11" max="11" width="19.5" style="163" customWidth="1"/>
    <col min="12" max="12" width="10.75" style="163" customWidth="1"/>
    <col min="13" max="16384" width="9" style="163"/>
  </cols>
  <sheetData>
    <row r="1" spans="2:12" ht="21" customHeight="1"/>
    <row r="2" spans="2:12" ht="17.25" customHeight="1">
      <c r="B2" s="168"/>
      <c r="C2" s="168"/>
      <c r="D2" s="168"/>
      <c r="E2" s="168"/>
      <c r="F2" s="168"/>
      <c r="G2" s="168"/>
      <c r="H2" s="168"/>
      <c r="I2" s="168"/>
      <c r="J2" s="168"/>
      <c r="K2" s="168"/>
    </row>
    <row r="3" spans="2:12" ht="27.75" customHeight="1">
      <c r="B3" s="321" t="s">
        <v>163</v>
      </c>
      <c r="C3" s="321"/>
      <c r="D3" s="321"/>
      <c r="E3" s="321"/>
      <c r="F3" s="321"/>
      <c r="G3" s="321"/>
      <c r="H3" s="321"/>
      <c r="I3" s="321"/>
      <c r="J3" s="321"/>
      <c r="K3" s="321"/>
    </row>
    <row r="4" spans="2:12" ht="27.75" customHeight="1">
      <c r="B4" s="191"/>
      <c r="C4" s="191"/>
      <c r="D4" s="191"/>
      <c r="E4" s="191"/>
      <c r="F4" s="191"/>
      <c r="G4" s="191"/>
      <c r="H4" s="191"/>
      <c r="I4" s="191" t="s">
        <v>40</v>
      </c>
      <c r="J4" s="365">
        <f>①基本情報!B3</f>
        <v>0</v>
      </c>
      <c r="K4" s="365"/>
    </row>
    <row r="5" spans="2:12" ht="17.25" customHeight="1">
      <c r="B5" s="165" t="s">
        <v>41</v>
      </c>
      <c r="C5" s="165"/>
      <c r="D5" s="165"/>
      <c r="E5" s="165"/>
      <c r="F5" s="165"/>
      <c r="G5" s="165"/>
      <c r="H5" s="165"/>
      <c r="I5" s="186"/>
      <c r="J5" s="186"/>
      <c r="K5" s="192" t="s">
        <v>9</v>
      </c>
    </row>
    <row r="6" spans="2:12" ht="24.75" customHeight="1">
      <c r="B6" s="318" t="s">
        <v>3</v>
      </c>
      <c r="C6" s="322" t="s">
        <v>6</v>
      </c>
      <c r="D6" s="323"/>
      <c r="E6" s="323"/>
      <c r="F6" s="318" t="s">
        <v>0</v>
      </c>
      <c r="G6" s="318" t="s">
        <v>14</v>
      </c>
      <c r="H6" s="318" t="s">
        <v>2</v>
      </c>
      <c r="I6" s="366"/>
    </row>
    <row r="7" spans="2:12" ht="33" customHeight="1">
      <c r="B7" s="319"/>
      <c r="C7" s="169" t="s">
        <v>15</v>
      </c>
      <c r="D7" s="170" t="s">
        <v>26</v>
      </c>
      <c r="E7" s="170" t="s">
        <v>4</v>
      </c>
      <c r="F7" s="319"/>
      <c r="G7" s="319"/>
      <c r="H7" s="319"/>
      <c r="I7" s="366"/>
    </row>
    <row r="8" spans="2:12" ht="20.25" customHeight="1">
      <c r="B8" s="320"/>
      <c r="C8" s="137" t="s">
        <v>7</v>
      </c>
      <c r="D8" s="171" t="s">
        <v>11</v>
      </c>
      <c r="E8" s="137" t="s">
        <v>16</v>
      </c>
      <c r="F8" s="172" t="s">
        <v>8</v>
      </c>
      <c r="G8" s="171" t="s">
        <v>13</v>
      </c>
      <c r="H8" s="320"/>
      <c r="I8" s="366"/>
    </row>
    <row r="9" spans="2:12" ht="39.75" customHeight="1">
      <c r="B9" s="157" t="s">
        <v>180</v>
      </c>
      <c r="C9" s="162">
        <f>⑤収支決算書!G37</f>
        <v>0</v>
      </c>
      <c r="D9" s="162">
        <f>⑤収支決算書!G6+⑤収支決算書!G8</f>
        <v>0</v>
      </c>
      <c r="E9" s="173">
        <f>C9-D9</f>
        <v>0</v>
      </c>
      <c r="F9" s="162">
        <f>I33+I55+I77</f>
        <v>0</v>
      </c>
      <c r="G9" s="162">
        <f>MIN(E9,F9)</f>
        <v>0</v>
      </c>
      <c r="H9" s="158"/>
      <c r="I9" s="175"/>
    </row>
    <row r="10" spans="2:12" ht="17.25" customHeight="1">
      <c r="B10" s="168" t="s">
        <v>29</v>
      </c>
    </row>
    <row r="11" spans="2:12" s="176" customFormat="1" ht="16.5" customHeight="1"/>
    <row r="12" spans="2:12" s="189" customFormat="1" ht="20.100000000000001" customHeight="1">
      <c r="B12" s="177" t="s">
        <v>5</v>
      </c>
      <c r="C12" s="177"/>
      <c r="D12" s="177"/>
      <c r="E12" s="177"/>
      <c r="F12" s="177"/>
      <c r="G12" s="177"/>
      <c r="H12" s="177"/>
      <c r="I12" s="178"/>
      <c r="J12" s="177"/>
      <c r="K12" s="177"/>
    </row>
    <row r="13" spans="2:12" s="189" customFormat="1" ht="20.100000000000001" customHeight="1">
      <c r="B13" s="179" t="s">
        <v>37</v>
      </c>
      <c r="C13" s="179"/>
      <c r="D13" s="179"/>
      <c r="E13" s="179"/>
      <c r="F13" s="179"/>
      <c r="G13" s="179"/>
      <c r="H13" s="179"/>
      <c r="I13" s="178" t="s">
        <v>9</v>
      </c>
      <c r="J13" s="177"/>
      <c r="K13" s="177"/>
    </row>
    <row r="14" spans="2:12" s="189" customFormat="1" ht="30" customHeight="1">
      <c r="B14" s="180" t="s">
        <v>31</v>
      </c>
      <c r="C14" s="181" t="s">
        <v>33</v>
      </c>
      <c r="D14" s="181" t="s">
        <v>25</v>
      </c>
      <c r="E14" s="182" t="s">
        <v>30</v>
      </c>
      <c r="F14" s="181" t="s">
        <v>27</v>
      </c>
      <c r="G14" s="180" t="s">
        <v>17</v>
      </c>
      <c r="H14" s="183" t="s">
        <v>32</v>
      </c>
      <c r="I14" s="180" t="s">
        <v>28</v>
      </c>
      <c r="J14" s="307" t="s">
        <v>83</v>
      </c>
      <c r="K14" s="307"/>
    </row>
    <row r="15" spans="2:12" s="189" customFormat="1" ht="18.95" customHeight="1">
      <c r="B15" s="312" t="s">
        <v>18</v>
      </c>
      <c r="C15" s="61" t="s">
        <v>19</v>
      </c>
      <c r="D15" s="62">
        <v>108000</v>
      </c>
      <c r="E15" s="161" t="str">
        <f>IF(COUNTIF(①基本情報!$O$14:$O$33,L15)=0,"",COUNTIF(①基本情報!$O$14:$O$33,L15))</f>
        <v/>
      </c>
      <c r="F15" s="184" t="str">
        <f>IF(SUMIF(①基本情報!$O$14:$O$33,L15,①基本情報!$AS$14:$AS$33)=0,"",SUMIF(①基本情報!$O$14:$O$33,L15,①基本情報!$AS$14:$AS$33))</f>
        <v/>
      </c>
      <c r="G15" s="161" t="str">
        <f>IF(E15="","",D15*F15)</f>
        <v/>
      </c>
      <c r="H15" s="5"/>
      <c r="I15" s="161" t="str">
        <f>IF(E15="","",G15-H15)</f>
        <v/>
      </c>
      <c r="J15" s="306"/>
      <c r="K15" s="306"/>
      <c r="L15" s="189">
        <v>111</v>
      </c>
    </row>
    <row r="16" spans="2:12" s="189" customFormat="1" ht="18.95" customHeight="1">
      <c r="B16" s="313"/>
      <c r="C16" s="61" t="s">
        <v>20</v>
      </c>
      <c r="D16" s="62">
        <v>122000</v>
      </c>
      <c r="E16" s="161" t="str">
        <f>IF(COUNTIF(①基本情報!$O$14:$O$33,L16)=0,"",COUNTIF(①基本情報!$O$14:$O$33,L16))</f>
        <v/>
      </c>
      <c r="F16" s="184" t="str">
        <f>IF(SUMIF(①基本情報!$O$14:$O$33,L16,①基本情報!$AS$14:$AS$33)=0,"",SUMIF(①基本情報!$O$14:$O$33,L16,①基本情報!$AS$14:$AS$33))</f>
        <v/>
      </c>
      <c r="G16" s="161" t="str">
        <f t="shared" ref="G16:G32" si="0">IF(E16="","",D16*F16)</f>
        <v/>
      </c>
      <c r="H16" s="5"/>
      <c r="I16" s="161" t="str">
        <f t="shared" ref="I16:I32" si="1">IF(E16="","",G16-H16)</f>
        <v/>
      </c>
      <c r="J16" s="306"/>
      <c r="K16" s="306"/>
      <c r="L16" s="189">
        <v>112</v>
      </c>
    </row>
    <row r="17" spans="2:12" s="189" customFormat="1" ht="18.95" customHeight="1">
      <c r="B17" s="313"/>
      <c r="C17" s="61" t="s">
        <v>21</v>
      </c>
      <c r="D17" s="62">
        <v>127000</v>
      </c>
      <c r="E17" s="161" t="str">
        <f>IF(COUNTIF(①基本情報!$O$14:$O$33,L17)=0,"",COUNTIF(①基本情報!$O$14:$O$33,L17))</f>
        <v/>
      </c>
      <c r="F17" s="184" t="str">
        <f>IF(SUMIF(①基本情報!$O$14:$O$33,L17,①基本情報!$AS$14:$AS$33)=0,"",SUMIF(①基本情報!$O$14:$O$33,L17,①基本情報!$AS$14:$AS$33))</f>
        <v/>
      </c>
      <c r="G17" s="161" t="str">
        <f t="shared" si="0"/>
        <v/>
      </c>
      <c r="H17" s="5"/>
      <c r="I17" s="161" t="str">
        <f t="shared" si="1"/>
        <v/>
      </c>
      <c r="J17" s="306"/>
      <c r="K17" s="306"/>
      <c r="L17" s="189">
        <v>113</v>
      </c>
    </row>
    <row r="18" spans="2:12" s="189" customFormat="1" ht="18.95" customHeight="1">
      <c r="B18" s="313"/>
      <c r="C18" s="61" t="s">
        <v>24</v>
      </c>
      <c r="D18" s="62">
        <v>151000</v>
      </c>
      <c r="E18" s="161" t="str">
        <f>IF(COUNTIF(①基本情報!$O$14:$O$33,L18)=0,"",COUNTIF(①基本情報!$O$14:$O$33,L18))</f>
        <v/>
      </c>
      <c r="F18" s="184" t="str">
        <f>IF(SUMIF(①基本情報!$O$14:$O$33,L18,①基本情報!$AS$14:$AS$33)=0,"",SUMIF(①基本情報!$O$14:$O$33,L18,①基本情報!$AS$14:$AS$33))</f>
        <v/>
      </c>
      <c r="G18" s="161" t="str">
        <f t="shared" si="0"/>
        <v/>
      </c>
      <c r="H18" s="5"/>
      <c r="I18" s="161" t="str">
        <f t="shared" si="1"/>
        <v/>
      </c>
      <c r="J18" s="306"/>
      <c r="K18" s="306"/>
      <c r="L18" s="189">
        <v>114</v>
      </c>
    </row>
    <row r="19" spans="2:12" s="189" customFormat="1" ht="18.95" customHeight="1">
      <c r="B19" s="314"/>
      <c r="C19" s="61" t="s">
        <v>35</v>
      </c>
      <c r="D19" s="62">
        <v>188000</v>
      </c>
      <c r="E19" s="161" t="str">
        <f>IF(COUNTIF(①基本情報!$O$14:$O$33,L19)=0,"",COUNTIF(①基本情報!$O$14:$O$33,L19))</f>
        <v/>
      </c>
      <c r="F19" s="184" t="str">
        <f>IF(SUMIF(①基本情報!$O$14:$O$33,L19,①基本情報!$AS$14:$AS$33)=0,"",SUMIF(①基本情報!$O$14:$O$33,L19,①基本情報!$AS$14:$AS$33))</f>
        <v/>
      </c>
      <c r="G19" s="161" t="str">
        <f t="shared" si="0"/>
        <v/>
      </c>
      <c r="H19" s="5"/>
      <c r="I19" s="161" t="str">
        <f t="shared" si="1"/>
        <v/>
      </c>
      <c r="J19" s="306"/>
      <c r="K19" s="306"/>
      <c r="L19" s="189">
        <v>115</v>
      </c>
    </row>
    <row r="20" spans="2:12" s="189" customFormat="1" ht="18.95" customHeight="1">
      <c r="B20" s="315"/>
      <c r="C20" s="61" t="s">
        <v>36</v>
      </c>
      <c r="D20" s="62">
        <v>227000</v>
      </c>
      <c r="E20" s="161" t="str">
        <f>IF(COUNTIF(①基本情報!$O$14:$O$33,L20)=0,"",COUNTIF(①基本情報!$O$14:$O$33,L20))</f>
        <v/>
      </c>
      <c r="F20" s="184" t="str">
        <f>IF(SUMIF(①基本情報!$O$14:$O$33,L20,①基本情報!$AS$14:$AS$33)=0,"",SUMIF(①基本情報!$O$14:$O$33,L20,①基本情報!$AS$14:$AS$33))</f>
        <v/>
      </c>
      <c r="G20" s="161" t="str">
        <f t="shared" si="0"/>
        <v/>
      </c>
      <c r="H20" s="5"/>
      <c r="I20" s="161" t="str">
        <f t="shared" si="1"/>
        <v/>
      </c>
      <c r="J20" s="306"/>
      <c r="K20" s="306"/>
      <c r="L20" s="189">
        <v>116</v>
      </c>
    </row>
    <row r="21" spans="2:12" s="189" customFormat="1" ht="18.95" customHeight="1">
      <c r="B21" s="312" t="s">
        <v>22</v>
      </c>
      <c r="C21" s="61" t="s">
        <v>19</v>
      </c>
      <c r="D21" s="62">
        <v>93000</v>
      </c>
      <c r="E21" s="161" t="str">
        <f>IF(COUNTIF(①基本情報!$O$14:$O$33,L21)=0,"",COUNTIF(①基本情報!$O$14:$O$33,L21))</f>
        <v/>
      </c>
      <c r="F21" s="184" t="str">
        <f>IF(SUMIF(①基本情報!$O$14:$O$33,L21,①基本情報!$AS$14:$AS$33)=0,"",SUMIF(①基本情報!$O$14:$O$33,L21,①基本情報!$AS$14:$AS$33))</f>
        <v/>
      </c>
      <c r="G21" s="161" t="str">
        <f t="shared" si="0"/>
        <v/>
      </c>
      <c r="H21" s="5"/>
      <c r="I21" s="161" t="str">
        <f t="shared" si="1"/>
        <v/>
      </c>
      <c r="J21" s="306"/>
      <c r="K21" s="306"/>
      <c r="L21" s="189">
        <v>121</v>
      </c>
    </row>
    <row r="22" spans="2:12" s="189" customFormat="1" ht="18.95" customHeight="1">
      <c r="B22" s="313"/>
      <c r="C22" s="61" t="s">
        <v>20</v>
      </c>
      <c r="D22" s="62">
        <v>107000</v>
      </c>
      <c r="E22" s="161" t="str">
        <f>IF(COUNTIF(①基本情報!$O$14:$O$33,L22)=0,"",COUNTIF(①基本情報!$O$14:$O$33,L22))</f>
        <v/>
      </c>
      <c r="F22" s="184" t="str">
        <f>IF(SUMIF(①基本情報!$O$14:$O$33,L22,①基本情報!$AS$14:$AS$33)=0,"",SUMIF(①基本情報!$O$14:$O$33,L22,①基本情報!$AS$14:$AS$33))</f>
        <v/>
      </c>
      <c r="G22" s="161" t="str">
        <f t="shared" si="0"/>
        <v/>
      </c>
      <c r="H22" s="5"/>
      <c r="I22" s="161" t="str">
        <f t="shared" si="1"/>
        <v/>
      </c>
      <c r="J22" s="306"/>
      <c r="K22" s="306"/>
      <c r="L22" s="189">
        <v>122</v>
      </c>
    </row>
    <row r="23" spans="2:12" s="189" customFormat="1" ht="18.95" customHeight="1">
      <c r="B23" s="313"/>
      <c r="C23" s="61" t="s">
        <v>21</v>
      </c>
      <c r="D23" s="62">
        <v>126000</v>
      </c>
      <c r="E23" s="161" t="str">
        <f>IF(COUNTIF(①基本情報!$O$14:$O$33,L23)=0,"",COUNTIF(①基本情報!$O$14:$O$33,L23))</f>
        <v/>
      </c>
      <c r="F23" s="184" t="str">
        <f>IF(SUMIF(①基本情報!$O$14:$O$33,L23,①基本情報!$AS$14:$AS$33)=0,"",SUMIF(①基本情報!$O$14:$O$33,L23,①基本情報!$AS$14:$AS$33))</f>
        <v/>
      </c>
      <c r="G23" s="161" t="str">
        <f t="shared" si="0"/>
        <v/>
      </c>
      <c r="H23" s="5"/>
      <c r="I23" s="161" t="str">
        <f t="shared" si="1"/>
        <v/>
      </c>
      <c r="J23" s="306"/>
      <c r="K23" s="306"/>
      <c r="L23" s="189">
        <v>123</v>
      </c>
    </row>
    <row r="24" spans="2:12" s="189" customFormat="1" ht="18.95" customHeight="1">
      <c r="B24" s="313"/>
      <c r="C24" s="61" t="s">
        <v>24</v>
      </c>
      <c r="D24" s="62">
        <v>146000</v>
      </c>
      <c r="E24" s="161" t="str">
        <f>IF(COUNTIF(①基本情報!$O$14:$O$33,L24)=0,"",COUNTIF(①基本情報!$O$14:$O$33,L24))</f>
        <v/>
      </c>
      <c r="F24" s="184" t="str">
        <f>IF(SUMIF(①基本情報!$O$14:$O$33,L24,①基本情報!$AS$14:$AS$33)=0,"",SUMIF(①基本情報!$O$14:$O$33,L24,①基本情報!$AS$14:$AS$33))</f>
        <v/>
      </c>
      <c r="G24" s="161" t="str">
        <f t="shared" si="0"/>
        <v/>
      </c>
      <c r="H24" s="5"/>
      <c r="I24" s="161" t="str">
        <f t="shared" si="1"/>
        <v/>
      </c>
      <c r="J24" s="306"/>
      <c r="K24" s="306"/>
      <c r="L24" s="189">
        <v>124</v>
      </c>
    </row>
    <row r="25" spans="2:12" s="189" customFormat="1" ht="18.95" customHeight="1">
      <c r="B25" s="314"/>
      <c r="C25" s="61" t="s">
        <v>35</v>
      </c>
      <c r="D25" s="62">
        <v>177000</v>
      </c>
      <c r="E25" s="161" t="str">
        <f>IF(COUNTIF(①基本情報!$O$14:$O$33,L25)=0,"",COUNTIF(①基本情報!$O$14:$O$33,L25))</f>
        <v/>
      </c>
      <c r="F25" s="184" t="str">
        <f>IF(SUMIF(①基本情報!$O$14:$O$33,L25,①基本情報!$AS$14:$AS$33)=0,"",SUMIF(①基本情報!$O$14:$O$33,L25,①基本情報!$AS$14:$AS$33))</f>
        <v/>
      </c>
      <c r="G25" s="161" t="str">
        <f t="shared" si="0"/>
        <v/>
      </c>
      <c r="H25" s="5"/>
      <c r="I25" s="161" t="str">
        <f t="shared" si="1"/>
        <v/>
      </c>
      <c r="J25" s="306"/>
      <c r="K25" s="306"/>
      <c r="L25" s="189">
        <v>125</v>
      </c>
    </row>
    <row r="26" spans="2:12" s="189" customFormat="1" ht="18.95" customHeight="1">
      <c r="B26" s="315"/>
      <c r="C26" s="61" t="s">
        <v>36</v>
      </c>
      <c r="D26" s="62">
        <v>216000</v>
      </c>
      <c r="E26" s="161" t="str">
        <f>IF(COUNTIF(①基本情報!$O$14:$O$33,L26)=0,"",COUNTIF(①基本情報!$O$14:$O$33,L26))</f>
        <v/>
      </c>
      <c r="F26" s="184" t="str">
        <f>IF(SUMIF(①基本情報!$O$14:$O$33,L26,①基本情報!$AS$14:$AS$33)=0,"",SUMIF(①基本情報!$O$14:$O$33,L26,①基本情報!$AS$14:$AS$33))</f>
        <v/>
      </c>
      <c r="G26" s="161" t="str">
        <f t="shared" si="0"/>
        <v/>
      </c>
      <c r="H26" s="5"/>
      <c r="I26" s="161" t="str">
        <f t="shared" si="1"/>
        <v/>
      </c>
      <c r="J26" s="306"/>
      <c r="K26" s="306"/>
      <c r="L26" s="189">
        <v>126</v>
      </c>
    </row>
    <row r="27" spans="2:12" s="189" customFormat="1" ht="18.95" customHeight="1">
      <c r="B27" s="312" t="s">
        <v>23</v>
      </c>
      <c r="C27" s="61" t="s">
        <v>19</v>
      </c>
      <c r="D27" s="62">
        <v>83000</v>
      </c>
      <c r="E27" s="161" t="str">
        <f>IF(COUNTIF(①基本情報!$O$14:$O$33,L27)=0,"",COUNTIF(①基本情報!$O$14:$O$33,L27))</f>
        <v/>
      </c>
      <c r="F27" s="184" t="str">
        <f>IF(SUMIF(①基本情報!$O$14:$O$33,L27,①基本情報!$AS$14:$AS$33)=0,"",SUMIF(①基本情報!$O$14:$O$33,L27,①基本情報!$AS$14:$AS$33))</f>
        <v/>
      </c>
      <c r="G27" s="161" t="str">
        <f t="shared" si="0"/>
        <v/>
      </c>
      <c r="H27" s="5"/>
      <c r="I27" s="161" t="str">
        <f t="shared" si="1"/>
        <v/>
      </c>
      <c r="J27" s="306"/>
      <c r="K27" s="306"/>
      <c r="L27" s="189">
        <v>131</v>
      </c>
    </row>
    <row r="28" spans="2:12" s="189" customFormat="1" ht="18.95" customHeight="1">
      <c r="B28" s="313"/>
      <c r="C28" s="61" t="s">
        <v>20</v>
      </c>
      <c r="D28" s="62">
        <v>97000</v>
      </c>
      <c r="E28" s="161" t="str">
        <f>IF(COUNTIF(①基本情報!$O$14:$O$33,L28)=0,"",COUNTIF(①基本情報!$O$14:$O$33,L28))</f>
        <v/>
      </c>
      <c r="F28" s="184" t="str">
        <f>IF(SUMIF(①基本情報!$O$14:$O$33,L28,①基本情報!$AS$14:$AS$33)=0,"",SUMIF(①基本情報!$O$14:$O$33,L28,①基本情報!$AS$14:$AS$33))</f>
        <v/>
      </c>
      <c r="G28" s="161" t="str">
        <f t="shared" si="0"/>
        <v/>
      </c>
      <c r="H28" s="5"/>
      <c r="I28" s="161" t="str">
        <f t="shared" si="1"/>
        <v/>
      </c>
      <c r="J28" s="306"/>
      <c r="K28" s="306"/>
      <c r="L28" s="189">
        <v>132</v>
      </c>
    </row>
    <row r="29" spans="2:12" s="189" customFormat="1" ht="18.95" customHeight="1">
      <c r="B29" s="313"/>
      <c r="C29" s="61" t="s">
        <v>21</v>
      </c>
      <c r="D29" s="62">
        <v>119000</v>
      </c>
      <c r="E29" s="161" t="str">
        <f>IF(COUNTIF(①基本情報!$O$14:$O$33,L29)=0,"",COUNTIF(①基本情報!$O$14:$O$33,L29))</f>
        <v/>
      </c>
      <c r="F29" s="184" t="str">
        <f>IF(SUMIF(①基本情報!$O$14:$O$33,L29,①基本情報!$AS$14:$AS$33)=0,"",SUMIF(①基本情報!$O$14:$O$33,L29,①基本情報!$AS$14:$AS$33))</f>
        <v/>
      </c>
      <c r="G29" s="161" t="str">
        <f t="shared" si="0"/>
        <v/>
      </c>
      <c r="H29" s="5"/>
      <c r="I29" s="161" t="str">
        <f t="shared" si="1"/>
        <v/>
      </c>
      <c r="J29" s="306"/>
      <c r="K29" s="306"/>
      <c r="L29" s="189">
        <v>133</v>
      </c>
    </row>
    <row r="30" spans="2:12" s="189" customFormat="1" ht="18.95" customHeight="1">
      <c r="B30" s="313"/>
      <c r="C30" s="61" t="s">
        <v>24</v>
      </c>
      <c r="D30" s="63">
        <v>139000</v>
      </c>
      <c r="E30" s="161" t="str">
        <f>IF(COUNTIF(①基本情報!$O$14:$O$33,L30)=0,"",COUNTIF(①基本情報!$O$14:$O$33,L30))</f>
        <v/>
      </c>
      <c r="F30" s="184" t="str">
        <f>IF(SUMIF(①基本情報!$O$14:$O$33,L30,①基本情報!$AS$14:$AS$33)=0,"",SUMIF(①基本情報!$O$14:$O$33,L30,①基本情報!$AS$14:$AS$33))</f>
        <v/>
      </c>
      <c r="G30" s="161" t="str">
        <f t="shared" si="0"/>
        <v/>
      </c>
      <c r="H30" s="5"/>
      <c r="I30" s="161" t="str">
        <f t="shared" si="1"/>
        <v/>
      </c>
      <c r="J30" s="306"/>
      <c r="K30" s="306"/>
      <c r="L30" s="189">
        <v>134</v>
      </c>
    </row>
    <row r="31" spans="2:12" s="189" customFormat="1" ht="18.95" customHeight="1">
      <c r="B31" s="314"/>
      <c r="C31" s="61" t="s">
        <v>35</v>
      </c>
      <c r="D31" s="63">
        <v>170000</v>
      </c>
      <c r="E31" s="161" t="str">
        <f>IF(COUNTIF(①基本情報!$O$14:$O$33,L31)=0,"",COUNTIF(①基本情報!$O$14:$O$33,L31))</f>
        <v/>
      </c>
      <c r="F31" s="184" t="str">
        <f>IF(SUMIF(①基本情報!$O$14:$O$33,L31,①基本情報!$AS$14:$AS$33)=0,"",SUMIF(①基本情報!$O$14:$O$33,L31,①基本情報!$AS$14:$AS$33))</f>
        <v/>
      </c>
      <c r="G31" s="161" t="str">
        <f t="shared" si="0"/>
        <v/>
      </c>
      <c r="H31" s="5"/>
      <c r="I31" s="161" t="str">
        <f t="shared" si="1"/>
        <v/>
      </c>
      <c r="J31" s="306"/>
      <c r="K31" s="306"/>
      <c r="L31" s="189">
        <v>135</v>
      </c>
    </row>
    <row r="32" spans="2:12" s="189" customFormat="1" ht="18.95" customHeight="1">
      <c r="B32" s="315"/>
      <c r="C32" s="61" t="s">
        <v>36</v>
      </c>
      <c r="D32" s="63">
        <v>210000</v>
      </c>
      <c r="E32" s="161" t="str">
        <f>IF(COUNTIF(①基本情報!$O$14:$O$33,L32)=0,"",COUNTIF(①基本情報!$O$14:$O$33,L32))</f>
        <v/>
      </c>
      <c r="F32" s="184" t="str">
        <f>IF(SUMIF(①基本情報!$O$14:$O$33,L32,①基本情報!$AS$14:$AS$33)=0,"",SUMIF(①基本情報!$O$14:$O$33,L32,①基本情報!$AS$14:$AS$33))</f>
        <v/>
      </c>
      <c r="G32" s="161" t="str">
        <f t="shared" si="0"/>
        <v/>
      </c>
      <c r="H32" s="5"/>
      <c r="I32" s="161" t="str">
        <f t="shared" si="1"/>
        <v/>
      </c>
      <c r="J32" s="306"/>
      <c r="K32" s="306"/>
      <c r="L32" s="189">
        <v>136</v>
      </c>
    </row>
    <row r="33" spans="2:12" s="189" customFormat="1" ht="18.95" customHeight="1">
      <c r="B33" s="310" t="s">
        <v>1</v>
      </c>
      <c r="C33" s="311"/>
      <c r="D33" s="185"/>
      <c r="E33" s="161">
        <f>SUM(E15:E32)</f>
        <v>0</v>
      </c>
      <c r="F33" s="184">
        <f>SUM(F15:F32)</f>
        <v>0</v>
      </c>
      <c r="G33" s="161">
        <f>SUM(G15:G32)</f>
        <v>0</v>
      </c>
      <c r="H33" s="161">
        <f>SUM(H15:H32)</f>
        <v>0</v>
      </c>
      <c r="I33" s="161">
        <f>SUM(I15:I32)</f>
        <v>0</v>
      </c>
      <c r="J33" s="304"/>
      <c r="K33" s="305"/>
    </row>
    <row r="34" spans="2:12" s="189" customFormat="1" ht="18.95" customHeight="1">
      <c r="B34" s="175"/>
      <c r="C34" s="175"/>
      <c r="D34" s="186"/>
      <c r="E34" s="187"/>
      <c r="F34" s="188"/>
      <c r="G34" s="187"/>
      <c r="H34" s="187"/>
      <c r="I34" s="187"/>
    </row>
    <row r="35" spans="2:12" s="189" customFormat="1" ht="18.95" customHeight="1">
      <c r="B35" s="179" t="s">
        <v>38</v>
      </c>
      <c r="C35" s="179"/>
      <c r="D35" s="179"/>
      <c r="E35" s="179"/>
      <c r="F35" s="179"/>
      <c r="G35" s="179"/>
      <c r="H35" s="179"/>
      <c r="I35" s="178" t="s">
        <v>9</v>
      </c>
      <c r="J35" s="177"/>
      <c r="K35" s="177"/>
    </row>
    <row r="36" spans="2:12" s="189" customFormat="1" ht="30" customHeight="1">
      <c r="B36" s="180" t="s">
        <v>31</v>
      </c>
      <c r="C36" s="181" t="s">
        <v>33</v>
      </c>
      <c r="D36" s="181" t="s">
        <v>25</v>
      </c>
      <c r="E36" s="182" t="s">
        <v>30</v>
      </c>
      <c r="F36" s="181" t="s">
        <v>27</v>
      </c>
      <c r="G36" s="180" t="s">
        <v>17</v>
      </c>
      <c r="H36" s="183" t="s">
        <v>32</v>
      </c>
      <c r="I36" s="180" t="s">
        <v>28</v>
      </c>
      <c r="J36" s="307"/>
      <c r="K36" s="307"/>
    </row>
    <row r="37" spans="2:12" s="189" customFormat="1" ht="18.95" customHeight="1">
      <c r="B37" s="312" t="s">
        <v>18</v>
      </c>
      <c r="C37" s="61" t="s">
        <v>19</v>
      </c>
      <c r="D37" s="62">
        <v>94000</v>
      </c>
      <c r="E37" s="161" t="str">
        <f>IF(COUNTIF(①基本情報!$O$14:$O$33,L37)=0,"",COUNTIF(①基本情報!$O$14:$O$33,L37))</f>
        <v/>
      </c>
      <c r="F37" s="184" t="str">
        <f>IF(SUMIF(①基本情報!$O$14:$O$33,L37,①基本情報!$AS$14:$AS$33)=0,"",SUMIF(①基本情報!$O$14:$O$33,L37,①基本情報!$AS$14:$AS$33))</f>
        <v/>
      </c>
      <c r="G37" s="161" t="str">
        <f>IF(E37="","",D37*F37)</f>
        <v/>
      </c>
      <c r="H37" s="5"/>
      <c r="I37" s="161" t="str">
        <f>IF(E37="","",G37-H37)</f>
        <v/>
      </c>
      <c r="J37" s="306"/>
      <c r="K37" s="306"/>
      <c r="L37" s="189">
        <v>211</v>
      </c>
    </row>
    <row r="38" spans="2:12" s="189" customFormat="1" ht="18.95" customHeight="1">
      <c r="B38" s="313"/>
      <c r="C38" s="61" t="s">
        <v>20</v>
      </c>
      <c r="D38" s="62">
        <v>107000</v>
      </c>
      <c r="E38" s="161" t="str">
        <f>IF(COUNTIF(①基本情報!$O$14:$O$33,L38)=0,"",COUNTIF(①基本情報!$O$14:$O$33,L38))</f>
        <v/>
      </c>
      <c r="F38" s="184" t="str">
        <f>IF(SUMIF(①基本情報!$O$14:$O$33,L38,①基本情報!$AS$14:$AS$33)=0,"",SUMIF(①基本情報!$O$14:$O$33,L38,①基本情報!$AS$14:$AS$33))</f>
        <v/>
      </c>
      <c r="G38" s="161" t="str">
        <f t="shared" ref="G38:G54" si="2">IF(E38="","",D38*F38)</f>
        <v/>
      </c>
      <c r="H38" s="5"/>
      <c r="I38" s="161" t="str">
        <f t="shared" ref="I38:I54" si="3">IF(E38="","",G38-H38)</f>
        <v/>
      </c>
      <c r="J38" s="306"/>
      <c r="K38" s="306"/>
      <c r="L38" s="189">
        <v>212</v>
      </c>
    </row>
    <row r="39" spans="2:12" s="189" customFormat="1" ht="18.95" customHeight="1">
      <c r="B39" s="313"/>
      <c r="C39" s="61" t="s">
        <v>21</v>
      </c>
      <c r="D39" s="62">
        <v>112000</v>
      </c>
      <c r="E39" s="161" t="str">
        <f>IF(COUNTIF(①基本情報!$O$14:$O$33,L39)=0,"",COUNTIF(①基本情報!$O$14:$O$33,L39))</f>
        <v/>
      </c>
      <c r="F39" s="184" t="str">
        <f>IF(SUMIF(①基本情報!$O$14:$O$33,L39,①基本情報!$AS$14:$AS$33)=0,"",SUMIF(①基本情報!$O$14:$O$33,L39,①基本情報!$AS$14:$AS$33))</f>
        <v/>
      </c>
      <c r="G39" s="161" t="str">
        <f t="shared" si="2"/>
        <v/>
      </c>
      <c r="H39" s="5"/>
      <c r="I39" s="161" t="str">
        <f t="shared" si="3"/>
        <v/>
      </c>
      <c r="J39" s="306"/>
      <c r="K39" s="306"/>
      <c r="L39" s="189">
        <v>213</v>
      </c>
    </row>
    <row r="40" spans="2:12" s="189" customFormat="1" ht="18.95" customHeight="1">
      <c r="B40" s="313"/>
      <c r="C40" s="61" t="s">
        <v>24</v>
      </c>
      <c r="D40" s="62">
        <v>136000</v>
      </c>
      <c r="E40" s="161" t="str">
        <f>IF(COUNTIF(①基本情報!$O$14:$O$33,L40)=0,"",COUNTIF(①基本情報!$O$14:$O$33,L40))</f>
        <v/>
      </c>
      <c r="F40" s="184" t="str">
        <f>IF(SUMIF(①基本情報!$O$14:$O$33,L40,①基本情報!$AS$14:$AS$33)=0,"",SUMIF(①基本情報!$O$14:$O$33,L40,①基本情報!$AS$14:$AS$33))</f>
        <v/>
      </c>
      <c r="G40" s="161" t="str">
        <f t="shared" si="2"/>
        <v/>
      </c>
      <c r="H40" s="5"/>
      <c r="I40" s="161" t="str">
        <f t="shared" si="3"/>
        <v/>
      </c>
      <c r="J40" s="306"/>
      <c r="K40" s="306"/>
      <c r="L40" s="189">
        <v>214</v>
      </c>
    </row>
    <row r="41" spans="2:12" s="189" customFormat="1" ht="18.95" customHeight="1">
      <c r="B41" s="314"/>
      <c r="C41" s="61" t="s">
        <v>35</v>
      </c>
      <c r="D41" s="62">
        <v>172000</v>
      </c>
      <c r="E41" s="161" t="str">
        <f>IF(COUNTIF(①基本情報!$O$14:$O$33,L41)=0,"",COUNTIF(①基本情報!$O$14:$O$33,L41))</f>
        <v/>
      </c>
      <c r="F41" s="184" t="str">
        <f>IF(SUMIF(①基本情報!$O$14:$O$33,L41,①基本情報!$AS$14:$AS$33)=0,"",SUMIF(①基本情報!$O$14:$O$33,L41,①基本情報!$AS$14:$AS$33))</f>
        <v/>
      </c>
      <c r="G41" s="161" t="str">
        <f t="shared" si="2"/>
        <v/>
      </c>
      <c r="H41" s="5"/>
      <c r="I41" s="161" t="str">
        <f t="shared" si="3"/>
        <v/>
      </c>
      <c r="J41" s="306"/>
      <c r="K41" s="306"/>
      <c r="L41" s="189">
        <v>215</v>
      </c>
    </row>
    <row r="42" spans="2:12" s="189" customFormat="1" ht="18.95" customHeight="1">
      <c r="B42" s="315"/>
      <c r="C42" s="61" t="s">
        <v>36</v>
      </c>
      <c r="D42" s="62">
        <v>213000</v>
      </c>
      <c r="E42" s="161" t="str">
        <f>IF(COUNTIF(①基本情報!$O$14:$O$33,L42)=0,"",COUNTIF(①基本情報!$O$14:$O$33,L42))</f>
        <v/>
      </c>
      <c r="F42" s="184" t="str">
        <f>IF(SUMIF(①基本情報!$O$14:$O$33,L42,①基本情報!$AS$14:$AS$33)=0,"",SUMIF(①基本情報!$O$14:$O$33,L42,①基本情報!$AS$14:$AS$33))</f>
        <v/>
      </c>
      <c r="G42" s="161" t="str">
        <f t="shared" si="2"/>
        <v/>
      </c>
      <c r="H42" s="5"/>
      <c r="I42" s="161" t="str">
        <f t="shared" si="3"/>
        <v/>
      </c>
      <c r="J42" s="306"/>
      <c r="K42" s="306"/>
      <c r="L42" s="189">
        <v>216</v>
      </c>
    </row>
    <row r="43" spans="2:12" s="189" customFormat="1" ht="18.95" customHeight="1">
      <c r="B43" s="312" t="s">
        <v>22</v>
      </c>
      <c r="C43" s="61" t="s">
        <v>19</v>
      </c>
      <c r="D43" s="62">
        <v>79000</v>
      </c>
      <c r="E43" s="161" t="str">
        <f>IF(COUNTIF(①基本情報!$O$14:$O$33,L43)=0,"",COUNTIF(①基本情報!$O$14:$O$33,L43))</f>
        <v/>
      </c>
      <c r="F43" s="184" t="str">
        <f>IF(SUMIF(①基本情報!$O$14:$O$33,L43,①基本情報!$AS$14:$AS$33)=0,"",SUMIF(①基本情報!$O$14:$O$33,L43,①基本情報!$AS$14:$AS$33))</f>
        <v/>
      </c>
      <c r="G43" s="161" t="str">
        <f t="shared" si="2"/>
        <v/>
      </c>
      <c r="H43" s="5"/>
      <c r="I43" s="161" t="str">
        <f t="shared" si="3"/>
        <v/>
      </c>
      <c r="J43" s="306"/>
      <c r="K43" s="306"/>
      <c r="L43" s="189">
        <v>221</v>
      </c>
    </row>
    <row r="44" spans="2:12" s="189" customFormat="1" ht="18.95" customHeight="1">
      <c r="B44" s="313"/>
      <c r="C44" s="61" t="s">
        <v>20</v>
      </c>
      <c r="D44" s="62">
        <v>92000</v>
      </c>
      <c r="E44" s="161" t="str">
        <f>IF(COUNTIF(①基本情報!$O$14:$O$33,L44)=0,"",COUNTIF(①基本情報!$O$14:$O$33,L44))</f>
        <v/>
      </c>
      <c r="F44" s="184" t="str">
        <f>IF(SUMIF(①基本情報!$O$14:$O$33,L44,①基本情報!$AS$14:$AS$33)=0,"",SUMIF(①基本情報!$O$14:$O$33,L44,①基本情報!$AS$14:$AS$33))</f>
        <v/>
      </c>
      <c r="G44" s="161" t="str">
        <f t="shared" si="2"/>
        <v/>
      </c>
      <c r="H44" s="5"/>
      <c r="I44" s="161" t="str">
        <f t="shared" si="3"/>
        <v/>
      </c>
      <c r="J44" s="306"/>
      <c r="K44" s="306"/>
      <c r="L44" s="189">
        <v>222</v>
      </c>
    </row>
    <row r="45" spans="2:12" s="189" customFormat="1" ht="18.95" customHeight="1">
      <c r="B45" s="313"/>
      <c r="C45" s="61" t="s">
        <v>21</v>
      </c>
      <c r="D45" s="62">
        <v>111000</v>
      </c>
      <c r="E45" s="161" t="str">
        <f>IF(COUNTIF(①基本情報!$O$14:$O$33,L45)=0,"",COUNTIF(①基本情報!$O$14:$O$33,L45))</f>
        <v/>
      </c>
      <c r="F45" s="184" t="str">
        <f>IF(SUMIF(①基本情報!$O$14:$O$33,L45,①基本情報!$AS$14:$AS$33)=0,"",SUMIF(①基本情報!$O$14:$O$33,L45,①基本情報!$AS$14:$AS$33))</f>
        <v/>
      </c>
      <c r="G45" s="161" t="str">
        <f t="shared" si="2"/>
        <v/>
      </c>
      <c r="H45" s="5"/>
      <c r="I45" s="161" t="str">
        <f t="shared" si="3"/>
        <v/>
      </c>
      <c r="J45" s="306"/>
      <c r="K45" s="306"/>
      <c r="L45" s="189">
        <v>223</v>
      </c>
    </row>
    <row r="46" spans="2:12" s="189" customFormat="1" ht="18.95" customHeight="1">
      <c r="B46" s="313"/>
      <c r="C46" s="61" t="s">
        <v>24</v>
      </c>
      <c r="D46" s="62">
        <v>131000</v>
      </c>
      <c r="E46" s="161" t="str">
        <f>IF(COUNTIF(①基本情報!$O$14:$O$33,L46)=0,"",COUNTIF(①基本情報!$O$14:$O$33,L46))</f>
        <v/>
      </c>
      <c r="F46" s="184" t="str">
        <f>IF(SUMIF(①基本情報!$O$14:$O$33,L46,①基本情報!$AS$14:$AS$33)=0,"",SUMIF(①基本情報!$O$14:$O$33,L46,①基本情報!$AS$14:$AS$33))</f>
        <v/>
      </c>
      <c r="G46" s="161" t="str">
        <f t="shared" si="2"/>
        <v/>
      </c>
      <c r="H46" s="5"/>
      <c r="I46" s="161" t="str">
        <f t="shared" si="3"/>
        <v/>
      </c>
      <c r="J46" s="306"/>
      <c r="K46" s="306"/>
      <c r="L46" s="189">
        <v>224</v>
      </c>
    </row>
    <row r="47" spans="2:12" s="189" customFormat="1" ht="18.95" customHeight="1">
      <c r="B47" s="314"/>
      <c r="C47" s="61" t="s">
        <v>35</v>
      </c>
      <c r="D47" s="62">
        <v>161000</v>
      </c>
      <c r="E47" s="161" t="str">
        <f>IF(COUNTIF(①基本情報!$O$14:$O$33,L47)=0,"",COUNTIF(①基本情報!$O$14:$O$33,L47))</f>
        <v/>
      </c>
      <c r="F47" s="184" t="str">
        <f>IF(SUMIF(①基本情報!$O$14:$O$33,L47,①基本情報!$AS$14:$AS$33)=0,"",SUMIF(①基本情報!$O$14:$O$33,L47,①基本情報!$AS$14:$AS$33))</f>
        <v/>
      </c>
      <c r="G47" s="161" t="str">
        <f t="shared" si="2"/>
        <v/>
      </c>
      <c r="H47" s="5"/>
      <c r="I47" s="161" t="str">
        <f t="shared" si="3"/>
        <v/>
      </c>
      <c r="J47" s="306"/>
      <c r="K47" s="306"/>
      <c r="L47" s="189">
        <v>225</v>
      </c>
    </row>
    <row r="48" spans="2:12" s="189" customFormat="1" ht="18.95" customHeight="1">
      <c r="B48" s="315"/>
      <c r="C48" s="61" t="s">
        <v>36</v>
      </c>
      <c r="D48" s="62">
        <v>201000</v>
      </c>
      <c r="E48" s="161" t="str">
        <f>IF(COUNTIF(①基本情報!$O$14:$O$33,L48)=0,"",COUNTIF(①基本情報!$O$14:$O$33,L48))</f>
        <v/>
      </c>
      <c r="F48" s="184" t="str">
        <f>IF(SUMIF(①基本情報!$O$14:$O$33,L48,①基本情報!$AS$14:$AS$33)=0,"",SUMIF(①基本情報!$O$14:$O$33,L48,①基本情報!$AS$14:$AS$33))</f>
        <v/>
      </c>
      <c r="G48" s="161" t="str">
        <f t="shared" si="2"/>
        <v/>
      </c>
      <c r="H48" s="5"/>
      <c r="I48" s="161" t="str">
        <f t="shared" si="3"/>
        <v/>
      </c>
      <c r="J48" s="306"/>
      <c r="K48" s="306"/>
      <c r="L48" s="189">
        <v>226</v>
      </c>
    </row>
    <row r="49" spans="2:12" s="189" customFormat="1" ht="18.95" customHeight="1">
      <c r="B49" s="312" t="s">
        <v>23</v>
      </c>
      <c r="C49" s="61" t="s">
        <v>19</v>
      </c>
      <c r="D49" s="62">
        <v>69000</v>
      </c>
      <c r="E49" s="161" t="str">
        <f>IF(COUNTIF(①基本情報!$O$14:$O$33,L49)=0,"",COUNTIF(①基本情報!$O$14:$O$33,L49))</f>
        <v/>
      </c>
      <c r="F49" s="184" t="str">
        <f>IF(SUMIF(①基本情報!$O$14:$O$33,L49,①基本情報!$AS$14:$AS$33)=0,"",SUMIF(①基本情報!$O$14:$O$33,L49,①基本情報!$AS$14:$AS$33))</f>
        <v/>
      </c>
      <c r="G49" s="161" t="str">
        <f t="shared" si="2"/>
        <v/>
      </c>
      <c r="H49" s="5"/>
      <c r="I49" s="161" t="str">
        <f t="shared" si="3"/>
        <v/>
      </c>
      <c r="J49" s="306"/>
      <c r="K49" s="306"/>
      <c r="L49" s="189">
        <v>231</v>
      </c>
    </row>
    <row r="50" spans="2:12" s="189" customFormat="1" ht="18.95" customHeight="1">
      <c r="B50" s="313"/>
      <c r="C50" s="61" t="s">
        <v>20</v>
      </c>
      <c r="D50" s="62">
        <v>82000</v>
      </c>
      <c r="E50" s="161" t="str">
        <f>IF(COUNTIF(①基本情報!$O$14:$O$33,L50)=0,"",COUNTIF(①基本情報!$O$14:$O$33,L50))</f>
        <v/>
      </c>
      <c r="F50" s="184" t="str">
        <f>IF(SUMIF(①基本情報!$O$14:$O$33,L50,①基本情報!$AS$14:$AS$33)=0,"",SUMIF(①基本情報!$O$14:$O$33,L50,①基本情報!$AS$14:$AS$33))</f>
        <v/>
      </c>
      <c r="G50" s="161" t="str">
        <f t="shared" si="2"/>
        <v/>
      </c>
      <c r="H50" s="5"/>
      <c r="I50" s="161" t="str">
        <f t="shared" si="3"/>
        <v/>
      </c>
      <c r="J50" s="306"/>
      <c r="K50" s="306"/>
      <c r="L50" s="189">
        <v>232</v>
      </c>
    </row>
    <row r="51" spans="2:12" s="189" customFormat="1" ht="18.95" customHeight="1">
      <c r="B51" s="313"/>
      <c r="C51" s="61" t="s">
        <v>21</v>
      </c>
      <c r="D51" s="62">
        <v>104000</v>
      </c>
      <c r="E51" s="161" t="str">
        <f>IF(COUNTIF(①基本情報!$O$14:$O$33,L51)=0,"",COUNTIF(①基本情報!$O$14:$O$33,L51))</f>
        <v/>
      </c>
      <c r="F51" s="184" t="str">
        <f>IF(SUMIF(①基本情報!$O$14:$O$33,L51,①基本情報!$AS$14:$AS$33)=0,"",SUMIF(①基本情報!$O$14:$O$33,L51,①基本情報!$AS$14:$AS$33))</f>
        <v/>
      </c>
      <c r="G51" s="161" t="str">
        <f t="shared" si="2"/>
        <v/>
      </c>
      <c r="H51" s="5"/>
      <c r="I51" s="161" t="str">
        <f t="shared" si="3"/>
        <v/>
      </c>
      <c r="J51" s="306"/>
      <c r="K51" s="306"/>
      <c r="L51" s="189">
        <v>233</v>
      </c>
    </row>
    <row r="52" spans="2:12" s="189" customFormat="1" ht="18.95" customHeight="1">
      <c r="B52" s="313"/>
      <c r="C52" s="61" t="s">
        <v>24</v>
      </c>
      <c r="D52" s="63">
        <v>124000</v>
      </c>
      <c r="E52" s="161" t="str">
        <f>IF(COUNTIF(①基本情報!$O$14:$O$33,L52)=0,"",COUNTIF(①基本情報!$O$14:$O$33,L52))</f>
        <v/>
      </c>
      <c r="F52" s="184" t="str">
        <f>IF(SUMIF(①基本情報!$O$14:$O$33,L52,①基本情報!$AS$14:$AS$33)=0,"",SUMIF(①基本情報!$O$14:$O$33,L52,①基本情報!$AS$14:$AS$33))</f>
        <v/>
      </c>
      <c r="G52" s="161" t="str">
        <f t="shared" si="2"/>
        <v/>
      </c>
      <c r="H52" s="5"/>
      <c r="I52" s="161" t="str">
        <f t="shared" si="3"/>
        <v/>
      </c>
      <c r="J52" s="306"/>
      <c r="K52" s="306"/>
      <c r="L52" s="189">
        <v>234</v>
      </c>
    </row>
    <row r="53" spans="2:12" s="189" customFormat="1" ht="18.95" customHeight="1">
      <c r="B53" s="314"/>
      <c r="C53" s="61" t="s">
        <v>35</v>
      </c>
      <c r="D53" s="63">
        <v>154000</v>
      </c>
      <c r="E53" s="161" t="str">
        <f>IF(COUNTIF(①基本情報!$O$14:$O$33,L53)=0,"",COUNTIF(①基本情報!$O$14:$O$33,L53))</f>
        <v/>
      </c>
      <c r="F53" s="184" t="str">
        <f>IF(SUMIF(①基本情報!$O$14:$O$33,L53,①基本情報!$AS$14:$AS$33)=0,"",SUMIF(①基本情報!$O$14:$O$33,L53,①基本情報!$AS$14:$AS$33))</f>
        <v/>
      </c>
      <c r="G53" s="161" t="str">
        <f t="shared" si="2"/>
        <v/>
      </c>
      <c r="H53" s="5"/>
      <c r="I53" s="161" t="str">
        <f t="shared" si="3"/>
        <v/>
      </c>
      <c r="J53" s="306"/>
      <c r="K53" s="306"/>
      <c r="L53" s="189">
        <v>235</v>
      </c>
    </row>
    <row r="54" spans="2:12" s="189" customFormat="1" ht="18.95" customHeight="1">
      <c r="B54" s="315"/>
      <c r="C54" s="61" t="s">
        <v>36</v>
      </c>
      <c r="D54" s="63">
        <v>196000</v>
      </c>
      <c r="E54" s="161" t="str">
        <f>IF(COUNTIF(①基本情報!$O$14:$O$33,L54)=0,"",COUNTIF(①基本情報!$O$14:$O$33,L54))</f>
        <v/>
      </c>
      <c r="F54" s="184" t="str">
        <f>IF(SUMIF(①基本情報!$O$14:$O$33,L54,①基本情報!$AS$14:$AS$33)=0,"",SUMIF(①基本情報!$O$14:$O$33,L54,①基本情報!$AS$14:$AS$33))</f>
        <v/>
      </c>
      <c r="G54" s="161" t="str">
        <f t="shared" si="2"/>
        <v/>
      </c>
      <c r="H54" s="5"/>
      <c r="I54" s="161" t="str">
        <f t="shared" si="3"/>
        <v/>
      </c>
      <c r="J54" s="306"/>
      <c r="K54" s="306"/>
      <c r="L54" s="189">
        <v>236</v>
      </c>
    </row>
    <row r="55" spans="2:12" s="189" customFormat="1" ht="18.95" customHeight="1">
      <c r="B55" s="310" t="s">
        <v>1</v>
      </c>
      <c r="C55" s="311"/>
      <c r="D55" s="185"/>
      <c r="E55" s="161">
        <f>SUM(E37:E54)</f>
        <v>0</v>
      </c>
      <c r="F55" s="184">
        <f>SUM(F37:F54)</f>
        <v>0</v>
      </c>
      <c r="G55" s="161">
        <f>SUM(G37:G54)</f>
        <v>0</v>
      </c>
      <c r="H55" s="161">
        <f>SUM(H37:H54)</f>
        <v>0</v>
      </c>
      <c r="I55" s="161">
        <f>SUM(I37:I54)</f>
        <v>0</v>
      </c>
      <c r="J55" s="304"/>
      <c r="K55" s="305"/>
    </row>
    <row r="56" spans="2:12" s="189" customFormat="1" ht="18.95" customHeight="1">
      <c r="B56" s="175"/>
      <c r="C56" s="175"/>
      <c r="D56" s="186"/>
      <c r="E56" s="187"/>
      <c r="F56" s="188"/>
      <c r="G56" s="187"/>
      <c r="H56" s="187"/>
      <c r="I56" s="187"/>
    </row>
    <row r="57" spans="2:12" s="189" customFormat="1" ht="18.95" customHeight="1">
      <c r="B57" s="179" t="s">
        <v>39</v>
      </c>
      <c r="C57" s="179"/>
      <c r="D57" s="179"/>
      <c r="E57" s="179"/>
      <c r="F57" s="179"/>
      <c r="G57" s="179"/>
      <c r="H57" s="179"/>
      <c r="I57" s="178" t="s">
        <v>9</v>
      </c>
      <c r="J57" s="177"/>
      <c r="K57" s="177"/>
    </row>
    <row r="58" spans="2:12" s="189" customFormat="1" ht="30" customHeight="1">
      <c r="B58" s="180" t="s">
        <v>31</v>
      </c>
      <c r="C58" s="181" t="s">
        <v>33</v>
      </c>
      <c r="D58" s="181" t="s">
        <v>25</v>
      </c>
      <c r="E58" s="182" t="s">
        <v>30</v>
      </c>
      <c r="F58" s="181" t="s">
        <v>27</v>
      </c>
      <c r="G58" s="180" t="s">
        <v>17</v>
      </c>
      <c r="H58" s="183" t="s">
        <v>32</v>
      </c>
      <c r="I58" s="180" t="s">
        <v>28</v>
      </c>
      <c r="J58" s="307"/>
      <c r="K58" s="307"/>
    </row>
    <row r="59" spans="2:12" s="189" customFormat="1" ht="18.95" customHeight="1">
      <c r="B59" s="312" t="s">
        <v>18</v>
      </c>
      <c r="C59" s="61" t="s">
        <v>19</v>
      </c>
      <c r="D59" s="62">
        <v>85000</v>
      </c>
      <c r="E59" s="161" t="str">
        <f>IF(COUNTIF(①基本情報!$O$14:$O$33,L59)=0,"",COUNTIF(①基本情報!$O$14:$O$33,L59))</f>
        <v/>
      </c>
      <c r="F59" s="184" t="str">
        <f>IF(SUMIF(①基本情報!$O$14:$O$33,L59,①基本情報!$AS$14:$AS$33)=0,"",SUMIF(①基本情報!$O$14:$O$33,L59,①基本情報!$AS$14:$AS$33))</f>
        <v/>
      </c>
      <c r="G59" s="161" t="str">
        <f>IF(E59="","",D59*F59)</f>
        <v/>
      </c>
      <c r="H59" s="5"/>
      <c r="I59" s="161" t="str">
        <f>IF(E59="","",G59-H59)</f>
        <v/>
      </c>
      <c r="J59" s="306"/>
      <c r="K59" s="306"/>
      <c r="L59" s="189">
        <v>311</v>
      </c>
    </row>
    <row r="60" spans="2:12" s="189" customFormat="1" ht="18.95" customHeight="1">
      <c r="B60" s="313"/>
      <c r="C60" s="61" t="s">
        <v>20</v>
      </c>
      <c r="D60" s="62">
        <v>97000</v>
      </c>
      <c r="E60" s="161" t="str">
        <f>IF(COUNTIF(①基本情報!$O$14:$O$33,L60)=0,"",COUNTIF(①基本情報!$O$14:$O$33,L60))</f>
        <v/>
      </c>
      <c r="F60" s="184" t="str">
        <f>IF(SUMIF(①基本情報!$O$14:$O$33,L60,①基本情報!$AS$14:$AS$33)=0,"",SUMIF(①基本情報!$O$14:$O$33,L60,①基本情報!$AS$14:$AS$33))</f>
        <v/>
      </c>
      <c r="G60" s="161" t="str">
        <f t="shared" ref="G60:G76" si="4">IF(E60="","",D60*F60)</f>
        <v/>
      </c>
      <c r="H60" s="5"/>
      <c r="I60" s="161" t="str">
        <f t="shared" ref="I60:I76" si="5">IF(E60="","",G60-H60)</f>
        <v/>
      </c>
      <c r="J60" s="306"/>
      <c r="K60" s="306"/>
      <c r="L60" s="189">
        <v>312</v>
      </c>
    </row>
    <row r="61" spans="2:12" s="189" customFormat="1" ht="18.95" customHeight="1">
      <c r="B61" s="313"/>
      <c r="C61" s="61" t="s">
        <v>21</v>
      </c>
      <c r="D61" s="62">
        <v>102000</v>
      </c>
      <c r="E61" s="161" t="str">
        <f>IF(COUNTIF(①基本情報!$O$14:$O$33,L61)=0,"",COUNTIF(①基本情報!$O$14:$O$33,L61))</f>
        <v/>
      </c>
      <c r="F61" s="184" t="str">
        <f>IF(SUMIF(①基本情報!$O$14:$O$33,L61,①基本情報!$AS$14:$AS$33)=0,"",SUMIF(①基本情報!$O$14:$O$33,L61,①基本情報!$AS$14:$AS$33))</f>
        <v/>
      </c>
      <c r="G61" s="161" t="str">
        <f t="shared" si="4"/>
        <v/>
      </c>
      <c r="H61" s="5"/>
      <c r="I61" s="161" t="str">
        <f t="shared" si="5"/>
        <v/>
      </c>
      <c r="J61" s="306"/>
      <c r="K61" s="306"/>
      <c r="L61" s="189">
        <v>313</v>
      </c>
    </row>
    <row r="62" spans="2:12" s="189" customFormat="1" ht="18.95" customHeight="1">
      <c r="B62" s="313"/>
      <c r="C62" s="61" t="s">
        <v>24</v>
      </c>
      <c r="D62" s="62">
        <v>126000</v>
      </c>
      <c r="E62" s="161" t="str">
        <f>IF(COUNTIF(①基本情報!$O$14:$O$33,L62)=0,"",COUNTIF(①基本情報!$O$14:$O$33,L62))</f>
        <v/>
      </c>
      <c r="F62" s="184" t="str">
        <f>IF(SUMIF(①基本情報!$O$14:$O$33,L62,①基本情報!$AS$14:$AS$33)=0,"",SUMIF(①基本情報!$O$14:$O$33,L62,①基本情報!$AS$14:$AS$33))</f>
        <v/>
      </c>
      <c r="G62" s="161" t="str">
        <f t="shared" si="4"/>
        <v/>
      </c>
      <c r="H62" s="5"/>
      <c r="I62" s="161" t="str">
        <f t="shared" si="5"/>
        <v/>
      </c>
      <c r="J62" s="306"/>
      <c r="K62" s="306"/>
      <c r="L62" s="189">
        <v>314</v>
      </c>
    </row>
    <row r="63" spans="2:12" s="189" customFormat="1" ht="18.95" customHeight="1">
      <c r="B63" s="314"/>
      <c r="C63" s="61" t="s">
        <v>35</v>
      </c>
      <c r="D63" s="62">
        <v>162000</v>
      </c>
      <c r="E63" s="161" t="str">
        <f>IF(COUNTIF(①基本情報!$O$14:$O$33,L63)=0,"",COUNTIF(①基本情報!$O$14:$O$33,L63))</f>
        <v/>
      </c>
      <c r="F63" s="184" t="str">
        <f>IF(SUMIF(①基本情報!$O$14:$O$33,L63,①基本情報!$AS$14:$AS$33)=0,"",SUMIF(①基本情報!$O$14:$O$33,L63,①基本情報!$AS$14:$AS$33))</f>
        <v/>
      </c>
      <c r="G63" s="161" t="str">
        <f t="shared" si="4"/>
        <v/>
      </c>
      <c r="H63" s="5"/>
      <c r="I63" s="161" t="str">
        <f t="shared" si="5"/>
        <v/>
      </c>
      <c r="J63" s="306"/>
      <c r="K63" s="306"/>
      <c r="L63" s="189">
        <v>315</v>
      </c>
    </row>
    <row r="64" spans="2:12" s="189" customFormat="1" ht="18.95" customHeight="1">
      <c r="B64" s="315"/>
      <c r="C64" s="61" t="s">
        <v>36</v>
      </c>
      <c r="D64" s="62">
        <v>203000</v>
      </c>
      <c r="E64" s="161" t="str">
        <f>IF(COUNTIF(①基本情報!$O$14:$O$33,L64)=0,"",COUNTIF(①基本情報!$O$14:$O$33,L64))</f>
        <v/>
      </c>
      <c r="F64" s="184" t="str">
        <f>IF(SUMIF(①基本情報!$O$14:$O$33,L64,①基本情報!$AS$14:$AS$33)=0,"",SUMIF(①基本情報!$O$14:$O$33,L64,①基本情報!$AS$14:$AS$33))</f>
        <v/>
      </c>
      <c r="G64" s="161" t="str">
        <f t="shared" si="4"/>
        <v/>
      </c>
      <c r="H64" s="5"/>
      <c r="I64" s="161" t="str">
        <f t="shared" si="5"/>
        <v/>
      </c>
      <c r="J64" s="306"/>
      <c r="K64" s="306"/>
      <c r="L64" s="189">
        <v>316</v>
      </c>
    </row>
    <row r="65" spans="2:12" s="189" customFormat="1" ht="18.95" customHeight="1">
      <c r="B65" s="312" t="s">
        <v>22</v>
      </c>
      <c r="C65" s="61" t="s">
        <v>19</v>
      </c>
      <c r="D65" s="62">
        <v>70000</v>
      </c>
      <c r="E65" s="161" t="str">
        <f>IF(COUNTIF(①基本情報!$O$14:$O$33,L65)=0,"",COUNTIF(①基本情報!$O$14:$O$33,L65))</f>
        <v/>
      </c>
      <c r="F65" s="184" t="str">
        <f>IF(SUMIF(①基本情報!$O$14:$O$33,L65,①基本情報!$AS$14:$AS$33)=0,"",SUMIF(①基本情報!$O$14:$O$33,L65,①基本情報!$AS$14:$AS$33))</f>
        <v/>
      </c>
      <c r="G65" s="161" t="str">
        <f t="shared" si="4"/>
        <v/>
      </c>
      <c r="H65" s="5"/>
      <c r="I65" s="161" t="str">
        <f t="shared" si="5"/>
        <v/>
      </c>
      <c r="J65" s="306"/>
      <c r="K65" s="306"/>
      <c r="L65" s="189">
        <v>321</v>
      </c>
    </row>
    <row r="66" spans="2:12" s="189" customFormat="1" ht="18.95" customHeight="1">
      <c r="B66" s="313"/>
      <c r="C66" s="61" t="s">
        <v>20</v>
      </c>
      <c r="D66" s="62">
        <v>82000</v>
      </c>
      <c r="E66" s="161" t="str">
        <f>IF(COUNTIF(①基本情報!$O$14:$O$33,L66)=0,"",COUNTIF(①基本情報!$O$14:$O$33,L66))</f>
        <v/>
      </c>
      <c r="F66" s="184" t="str">
        <f>IF(SUMIF(①基本情報!$O$14:$O$33,L66,①基本情報!$AS$14:$AS$33)=0,"",SUMIF(①基本情報!$O$14:$O$33,L66,①基本情報!$AS$14:$AS$33))</f>
        <v/>
      </c>
      <c r="G66" s="161" t="str">
        <f t="shared" si="4"/>
        <v/>
      </c>
      <c r="H66" s="5"/>
      <c r="I66" s="161" t="str">
        <f t="shared" si="5"/>
        <v/>
      </c>
      <c r="J66" s="306"/>
      <c r="K66" s="306"/>
      <c r="L66" s="189">
        <v>322</v>
      </c>
    </row>
    <row r="67" spans="2:12" s="189" customFormat="1" ht="18.95" customHeight="1">
      <c r="B67" s="313"/>
      <c r="C67" s="61" t="s">
        <v>21</v>
      </c>
      <c r="D67" s="62">
        <v>101000</v>
      </c>
      <c r="E67" s="161" t="str">
        <f>IF(COUNTIF(①基本情報!$O$14:$O$33,L67)=0,"",COUNTIF(①基本情報!$O$14:$O$33,L67))</f>
        <v/>
      </c>
      <c r="F67" s="184" t="str">
        <f>IF(SUMIF(①基本情報!$O$14:$O$33,L67,①基本情報!$AS$14:$AS$33)=0,"",SUMIF(①基本情報!$O$14:$O$33,L67,①基本情報!$AS$14:$AS$33))</f>
        <v/>
      </c>
      <c r="G67" s="161" t="str">
        <f t="shared" si="4"/>
        <v/>
      </c>
      <c r="H67" s="5"/>
      <c r="I67" s="161" t="str">
        <f t="shared" si="5"/>
        <v/>
      </c>
      <c r="J67" s="306"/>
      <c r="K67" s="306"/>
      <c r="L67" s="189">
        <v>323</v>
      </c>
    </row>
    <row r="68" spans="2:12" s="189" customFormat="1" ht="18.95" customHeight="1">
      <c r="B68" s="313"/>
      <c r="C68" s="61" t="s">
        <v>24</v>
      </c>
      <c r="D68" s="62">
        <v>121000</v>
      </c>
      <c r="E68" s="161" t="str">
        <f>IF(COUNTIF(①基本情報!$O$14:$O$33,L68)=0,"",COUNTIF(①基本情報!$O$14:$O$33,L68))</f>
        <v/>
      </c>
      <c r="F68" s="184" t="str">
        <f>IF(SUMIF(①基本情報!$O$14:$O$33,L68,①基本情報!$AS$14:$AS$33)=0,"",SUMIF(①基本情報!$O$14:$O$33,L68,①基本情報!$AS$14:$AS$33))</f>
        <v/>
      </c>
      <c r="G68" s="161" t="str">
        <f t="shared" si="4"/>
        <v/>
      </c>
      <c r="H68" s="5"/>
      <c r="I68" s="161" t="str">
        <f t="shared" si="5"/>
        <v/>
      </c>
      <c r="J68" s="306"/>
      <c r="K68" s="306"/>
      <c r="L68" s="189">
        <v>324</v>
      </c>
    </row>
    <row r="69" spans="2:12" s="189" customFormat="1" ht="18.95" customHeight="1">
      <c r="B69" s="314"/>
      <c r="C69" s="61" t="s">
        <v>35</v>
      </c>
      <c r="D69" s="62">
        <v>151000</v>
      </c>
      <c r="E69" s="161" t="str">
        <f>IF(COUNTIF(①基本情報!$O$14:$O$33,L69)=0,"",COUNTIF(①基本情報!$O$14:$O$33,L69))</f>
        <v/>
      </c>
      <c r="F69" s="184" t="str">
        <f>IF(SUMIF(①基本情報!$O$14:$O$33,L69,①基本情報!$AS$14:$AS$33)=0,"",SUMIF(①基本情報!$O$14:$O$33,L69,①基本情報!$AS$14:$AS$33))</f>
        <v/>
      </c>
      <c r="G69" s="161" t="str">
        <f t="shared" si="4"/>
        <v/>
      </c>
      <c r="H69" s="5"/>
      <c r="I69" s="161" t="str">
        <f t="shared" si="5"/>
        <v/>
      </c>
      <c r="J69" s="306"/>
      <c r="K69" s="306"/>
      <c r="L69" s="189">
        <v>325</v>
      </c>
    </row>
    <row r="70" spans="2:12" s="189" customFormat="1" ht="18.95" customHeight="1">
      <c r="B70" s="315"/>
      <c r="C70" s="61" t="s">
        <v>36</v>
      </c>
      <c r="D70" s="62">
        <v>191000</v>
      </c>
      <c r="E70" s="161" t="str">
        <f>IF(COUNTIF(①基本情報!$O$14:$O$33,L70)=0,"",COUNTIF(①基本情報!$O$14:$O$33,L70))</f>
        <v/>
      </c>
      <c r="F70" s="184" t="str">
        <f>IF(SUMIF(①基本情報!$O$14:$O$33,L70,①基本情報!$AS$14:$AS$33)=0,"",SUMIF(①基本情報!$O$14:$O$33,L70,①基本情報!$AS$14:$AS$33))</f>
        <v/>
      </c>
      <c r="G70" s="161" t="str">
        <f t="shared" si="4"/>
        <v/>
      </c>
      <c r="H70" s="5"/>
      <c r="I70" s="161" t="str">
        <f t="shared" si="5"/>
        <v/>
      </c>
      <c r="J70" s="306"/>
      <c r="K70" s="306"/>
      <c r="L70" s="189">
        <v>326</v>
      </c>
    </row>
    <row r="71" spans="2:12" s="189" customFormat="1" ht="18.95" customHeight="1">
      <c r="B71" s="312" t="s">
        <v>23</v>
      </c>
      <c r="C71" s="61" t="s">
        <v>19</v>
      </c>
      <c r="D71" s="62">
        <v>60000</v>
      </c>
      <c r="E71" s="161" t="str">
        <f>IF(COUNTIF(①基本情報!$O$14:$O$33,L71)=0,"",COUNTIF(①基本情報!$O$14:$O$33,L71))</f>
        <v/>
      </c>
      <c r="F71" s="184" t="str">
        <f>IF(SUMIF(①基本情報!$O$14:$O$33,L71,①基本情報!$AS$14:$AS$33)=0,"",SUMIF(①基本情報!$O$14:$O$33,L71,①基本情報!$AS$14:$AS$33))</f>
        <v/>
      </c>
      <c r="G71" s="161" t="str">
        <f t="shared" si="4"/>
        <v/>
      </c>
      <c r="H71" s="5"/>
      <c r="I71" s="161" t="str">
        <f t="shared" si="5"/>
        <v/>
      </c>
      <c r="J71" s="306"/>
      <c r="K71" s="306"/>
      <c r="L71" s="189">
        <v>331</v>
      </c>
    </row>
    <row r="72" spans="2:12" s="189" customFormat="1" ht="18.95" customHeight="1">
      <c r="B72" s="313"/>
      <c r="C72" s="61" t="s">
        <v>20</v>
      </c>
      <c r="D72" s="62">
        <v>72000</v>
      </c>
      <c r="E72" s="161" t="str">
        <f>IF(COUNTIF(①基本情報!$O$14:$O$33,L72)=0,"",COUNTIF(①基本情報!$O$14:$O$33,L72))</f>
        <v/>
      </c>
      <c r="F72" s="184" t="str">
        <f>IF(SUMIF(①基本情報!$O$14:$O$33,L72,①基本情報!$AS$14:$AS$33)=0,"",SUMIF(①基本情報!$O$14:$O$33,L72,①基本情報!$AS$14:$AS$33))</f>
        <v/>
      </c>
      <c r="G72" s="161" t="str">
        <f t="shared" si="4"/>
        <v/>
      </c>
      <c r="H72" s="5"/>
      <c r="I72" s="161" t="str">
        <f t="shared" si="5"/>
        <v/>
      </c>
      <c r="J72" s="306"/>
      <c r="K72" s="306"/>
      <c r="L72" s="189">
        <v>332</v>
      </c>
    </row>
    <row r="73" spans="2:12" s="189" customFormat="1" ht="18.95" customHeight="1">
      <c r="B73" s="313"/>
      <c r="C73" s="61" t="s">
        <v>21</v>
      </c>
      <c r="D73" s="62">
        <v>94000</v>
      </c>
      <c r="E73" s="161" t="str">
        <f>IF(COUNTIF(①基本情報!$O$14:$O$33,L73)=0,"",COUNTIF(①基本情報!$O$14:$O$33,L73))</f>
        <v/>
      </c>
      <c r="F73" s="184" t="str">
        <f>IF(SUMIF(①基本情報!$O$14:$O$33,L73,①基本情報!$AS$14:$AS$33)=0,"",SUMIF(①基本情報!$O$14:$O$33,L73,①基本情報!$AS$14:$AS$33))</f>
        <v/>
      </c>
      <c r="G73" s="161" t="str">
        <f t="shared" si="4"/>
        <v/>
      </c>
      <c r="H73" s="5"/>
      <c r="I73" s="161" t="str">
        <f t="shared" si="5"/>
        <v/>
      </c>
      <c r="J73" s="306"/>
      <c r="K73" s="306"/>
      <c r="L73" s="189">
        <v>333</v>
      </c>
    </row>
    <row r="74" spans="2:12" s="189" customFormat="1" ht="18.95" customHeight="1">
      <c r="B74" s="313"/>
      <c r="C74" s="61" t="s">
        <v>24</v>
      </c>
      <c r="D74" s="63">
        <v>114000</v>
      </c>
      <c r="E74" s="161" t="str">
        <f>IF(COUNTIF(①基本情報!$O$14:$O$33,L74)=0,"",COUNTIF(①基本情報!$O$14:$O$33,L74))</f>
        <v/>
      </c>
      <c r="F74" s="184" t="str">
        <f>IF(SUMIF(①基本情報!$O$14:$O$33,L74,①基本情報!$AS$14:$AS$33)=0,"",SUMIF(①基本情報!$O$14:$O$33,L74,①基本情報!$AS$14:$AS$33))</f>
        <v/>
      </c>
      <c r="G74" s="161" t="str">
        <f t="shared" si="4"/>
        <v/>
      </c>
      <c r="H74" s="5"/>
      <c r="I74" s="161" t="str">
        <f t="shared" si="5"/>
        <v/>
      </c>
      <c r="J74" s="306"/>
      <c r="K74" s="306"/>
      <c r="L74" s="189">
        <v>334</v>
      </c>
    </row>
    <row r="75" spans="2:12" s="189" customFormat="1" ht="18.95" customHeight="1">
      <c r="B75" s="314"/>
      <c r="C75" s="61" t="s">
        <v>35</v>
      </c>
      <c r="D75" s="63">
        <v>144000</v>
      </c>
      <c r="E75" s="161" t="str">
        <f>IF(COUNTIF(①基本情報!$O$14:$O$33,L75)=0,"",COUNTIF(①基本情報!$O$14:$O$33,L75))</f>
        <v/>
      </c>
      <c r="F75" s="184" t="str">
        <f>IF(SUMIF(①基本情報!$O$14:$O$33,L75,①基本情報!$AS$14:$AS$33)=0,"",SUMIF(①基本情報!$O$14:$O$33,L75,①基本情報!$AS$14:$AS$33))</f>
        <v/>
      </c>
      <c r="G75" s="161" t="str">
        <f t="shared" si="4"/>
        <v/>
      </c>
      <c r="H75" s="5"/>
      <c r="I75" s="161" t="str">
        <f t="shared" si="5"/>
        <v/>
      </c>
      <c r="J75" s="306"/>
      <c r="K75" s="306"/>
      <c r="L75" s="189">
        <v>335</v>
      </c>
    </row>
    <row r="76" spans="2:12" s="189" customFormat="1" ht="18.95" customHeight="1">
      <c r="B76" s="315"/>
      <c r="C76" s="61" t="s">
        <v>36</v>
      </c>
      <c r="D76" s="63">
        <v>186000</v>
      </c>
      <c r="E76" s="161" t="str">
        <f>IF(COUNTIF(①基本情報!$O$14:$O$33,L76)=0,"",COUNTIF(①基本情報!$O$14:$O$33,L76))</f>
        <v/>
      </c>
      <c r="F76" s="184" t="str">
        <f>IF(SUMIF(①基本情報!$O$14:$O$33,L76,①基本情報!$AS$14:$AS$33)=0,"",SUMIF(①基本情報!$O$14:$O$33,L76,①基本情報!$AS$14:$AS$33))</f>
        <v/>
      </c>
      <c r="G76" s="161" t="str">
        <f t="shared" si="4"/>
        <v/>
      </c>
      <c r="H76" s="5"/>
      <c r="I76" s="161" t="str">
        <f t="shared" si="5"/>
        <v/>
      </c>
      <c r="J76" s="306"/>
      <c r="K76" s="306"/>
      <c r="L76" s="189">
        <v>336</v>
      </c>
    </row>
    <row r="77" spans="2:12" s="189" customFormat="1" ht="18.95" customHeight="1">
      <c r="B77" s="310" t="s">
        <v>1</v>
      </c>
      <c r="C77" s="311"/>
      <c r="D77" s="185"/>
      <c r="E77" s="161">
        <f>SUM(E59:E76)</f>
        <v>0</v>
      </c>
      <c r="F77" s="184">
        <f>SUM(F59:F76)</f>
        <v>0</v>
      </c>
      <c r="G77" s="161">
        <f>SUM(G59:G76)</f>
        <v>0</v>
      </c>
      <c r="H77" s="161">
        <f>SUM(H59:H76)</f>
        <v>0</v>
      </c>
      <c r="I77" s="161">
        <f>SUM(I59:I76)</f>
        <v>0</v>
      </c>
      <c r="J77" s="303"/>
      <c r="K77" s="303"/>
    </row>
    <row r="78" spans="2:12" s="193" customFormat="1" ht="15.75" customHeight="1">
      <c r="B78" s="190" t="s">
        <v>34</v>
      </c>
      <c r="C78" s="190"/>
      <c r="D78" s="190"/>
      <c r="E78" s="190"/>
      <c r="F78" s="190"/>
      <c r="G78" s="190"/>
      <c r="H78" s="190"/>
      <c r="I78" s="190"/>
      <c r="J78" s="190"/>
      <c r="K78" s="190"/>
    </row>
    <row r="79" spans="2:12" s="189" customFormat="1" ht="15.75" customHeight="1">
      <c r="B79" s="177" t="s">
        <v>173</v>
      </c>
      <c r="C79" s="177"/>
      <c r="D79" s="177"/>
      <c r="E79" s="177"/>
      <c r="F79" s="177"/>
      <c r="G79" s="177"/>
      <c r="H79" s="177"/>
      <c r="I79" s="177"/>
      <c r="J79" s="177"/>
      <c r="K79" s="177"/>
    </row>
    <row r="80" spans="2:12" s="189" customFormat="1" ht="15.75" customHeight="1">
      <c r="B80" s="364" t="s">
        <v>172</v>
      </c>
      <c r="C80" s="364"/>
      <c r="D80" s="364"/>
      <c r="E80" s="364"/>
      <c r="F80" s="364"/>
      <c r="G80" s="364"/>
      <c r="H80" s="364"/>
      <c r="I80" s="364"/>
      <c r="J80" s="364"/>
      <c r="K80" s="364"/>
    </row>
    <row r="81" spans="2:11" s="189" customFormat="1" ht="15">
      <c r="B81" s="177"/>
      <c r="C81" s="168"/>
      <c r="D81" s="177"/>
      <c r="E81" s="177"/>
      <c r="F81" s="177"/>
      <c r="G81" s="177"/>
      <c r="H81" s="177"/>
      <c r="I81" s="177"/>
      <c r="J81" s="177"/>
      <c r="K81" s="177"/>
    </row>
  </sheetData>
  <sheetProtection algorithmName="SHA-512" hashValue="rLoWUMjg07yICLZlxX4ZBZ3MhKTgw/VmLErS4FUDIBqso98M8mtsC2S0Cn+vr1y54DUbvB9h2uxEgjIASyX6yQ==" saltValue="+wRF5ScbGGTUgkfuaYwAIg==" spinCount="100000" sheet="1" objects="1" scenarios="1" selectLockedCells="1"/>
  <mergeCells count="81">
    <mergeCell ref="B3:K3"/>
    <mergeCell ref="J4:K4"/>
    <mergeCell ref="B6:B8"/>
    <mergeCell ref="C6:E6"/>
    <mergeCell ref="F6:F7"/>
    <mergeCell ref="G6:G7"/>
    <mergeCell ref="H6:H8"/>
    <mergeCell ref="I6:I8"/>
    <mergeCell ref="J14:K14"/>
    <mergeCell ref="B15:B20"/>
    <mergeCell ref="J15:K15"/>
    <mergeCell ref="J16:K16"/>
    <mergeCell ref="J17:K17"/>
    <mergeCell ref="J18:K18"/>
    <mergeCell ref="J19:K19"/>
    <mergeCell ref="J20:K20"/>
    <mergeCell ref="B21:B26"/>
    <mergeCell ref="J21:K21"/>
    <mergeCell ref="J22:K22"/>
    <mergeCell ref="J23:K23"/>
    <mergeCell ref="J24:K24"/>
    <mergeCell ref="J25:K25"/>
    <mergeCell ref="J26:K26"/>
    <mergeCell ref="B27:B32"/>
    <mergeCell ref="J27:K27"/>
    <mergeCell ref="J28:K28"/>
    <mergeCell ref="J29:K29"/>
    <mergeCell ref="J30:K30"/>
    <mergeCell ref="J31:K31"/>
    <mergeCell ref="J32:K32"/>
    <mergeCell ref="B33:C33"/>
    <mergeCell ref="J33:K33"/>
    <mergeCell ref="J36:K36"/>
    <mergeCell ref="B37:B42"/>
    <mergeCell ref="J37:K37"/>
    <mergeCell ref="J38:K38"/>
    <mergeCell ref="J39:K39"/>
    <mergeCell ref="J40:K40"/>
    <mergeCell ref="J41:K41"/>
    <mergeCell ref="J42:K42"/>
    <mergeCell ref="B43:B48"/>
    <mergeCell ref="J43:K43"/>
    <mergeCell ref="J44:K44"/>
    <mergeCell ref="J45:K45"/>
    <mergeCell ref="J46:K46"/>
    <mergeCell ref="J47:K47"/>
    <mergeCell ref="J48:K48"/>
    <mergeCell ref="B49:B54"/>
    <mergeCell ref="J49:K49"/>
    <mergeCell ref="J50:K50"/>
    <mergeCell ref="J51:K51"/>
    <mergeCell ref="J52:K52"/>
    <mergeCell ref="J53:K53"/>
    <mergeCell ref="J54:K54"/>
    <mergeCell ref="B55:C55"/>
    <mergeCell ref="J55:K55"/>
    <mergeCell ref="J58:K58"/>
    <mergeCell ref="B59:B64"/>
    <mergeCell ref="J59:K59"/>
    <mergeCell ref="J60:K60"/>
    <mergeCell ref="J61:K61"/>
    <mergeCell ref="J62:K62"/>
    <mergeCell ref="J63:K63"/>
    <mergeCell ref="J64:K64"/>
    <mergeCell ref="B65:B70"/>
    <mergeCell ref="J65:K65"/>
    <mergeCell ref="J66:K66"/>
    <mergeCell ref="J67:K67"/>
    <mergeCell ref="J68:K68"/>
    <mergeCell ref="J69:K69"/>
    <mergeCell ref="J70:K70"/>
    <mergeCell ref="B77:C77"/>
    <mergeCell ref="J77:K77"/>
    <mergeCell ref="B80:K80"/>
    <mergeCell ref="B71:B76"/>
    <mergeCell ref="J71:K71"/>
    <mergeCell ref="J72:K72"/>
    <mergeCell ref="J73:K73"/>
    <mergeCell ref="J74:K74"/>
    <mergeCell ref="J75:K75"/>
    <mergeCell ref="J76:K76"/>
  </mergeCells>
  <phoneticPr fontId="3"/>
  <printOptions horizontalCentered="1"/>
  <pageMargins left="0.78740157480314965" right="0.59055118110236227" top="0.51181102362204722" bottom="0.47244094488188981" header="0.51181102362204722" footer="0.51181102362204722"/>
  <pageSetup paperSize="9" scale="53" orientation="portrait" verticalDpi="300" r:id="rId1"/>
  <headerFooter alignWithMargins="0"/>
  <ignoredErrors>
    <ignoredError sqref="F15:F32 F37:F54 F59:F7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sheetPr>
  <dimension ref="A1:AH47"/>
  <sheetViews>
    <sheetView view="pageBreakPreview" topLeftCell="A16" zoomScaleNormal="100" zoomScaleSheetLayoutView="100" workbookViewId="0">
      <selection activeCell="A8" sqref="A8:AH8"/>
    </sheetView>
  </sheetViews>
  <sheetFormatPr defaultColWidth="2.5" defaultRowHeight="19.5" customHeight="1"/>
  <cols>
    <col min="1" max="16384" width="2.5" style="16"/>
  </cols>
  <sheetData>
    <row r="1" spans="1:34" ht="19.5" customHeight="1">
      <c r="A1" s="327" t="s">
        <v>123</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row>
    <row r="2" spans="1:34" ht="19.5"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1:34" ht="19.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row>
    <row r="4" spans="1:34" ht="19.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ht="19.5" customHeight="1">
      <c r="A5" s="326" t="s">
        <v>124</v>
      </c>
      <c r="B5" s="326"/>
      <c r="C5" s="326"/>
      <c r="D5" s="326"/>
      <c r="E5" s="326"/>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row>
    <row r="6" spans="1:34" ht="19.5"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19.5" customHeigh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row>
    <row r="8" spans="1:34" ht="19.5" customHeight="1">
      <c r="A8" s="330" t="str">
        <f>①基本情報!R2&amp;①基本情報!S2+1&amp;"年3月31日"</f>
        <v>令和7年3月31日</v>
      </c>
      <c r="B8" s="330"/>
      <c r="C8" s="330"/>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H8" s="330"/>
    </row>
    <row r="9" spans="1:34" ht="19.5" customHeight="1">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row>
    <row r="10" spans="1:34" ht="19.5" customHeight="1">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row>
    <row r="11" spans="1:34" ht="19.5" customHeight="1">
      <c r="A11" s="327" t="s">
        <v>115</v>
      </c>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27"/>
    </row>
    <row r="12" spans="1:34" ht="19.5" customHeight="1">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row>
    <row r="13" spans="1:34" ht="19.5" customHeight="1">
      <c r="A13" s="330" t="s">
        <v>116</v>
      </c>
      <c r="B13" s="330"/>
      <c r="C13" s="330"/>
      <c r="D13" s="330"/>
      <c r="E13" s="330"/>
      <c r="F13" s="330"/>
      <c r="G13" s="330"/>
      <c r="H13" s="330"/>
      <c r="I13" s="330"/>
      <c r="J13" s="330"/>
      <c r="K13" s="330"/>
      <c r="L13" s="330"/>
      <c r="M13" s="330"/>
      <c r="N13" s="330"/>
      <c r="O13" s="330"/>
      <c r="P13" s="330"/>
      <c r="Q13" s="330"/>
      <c r="R13" s="330"/>
      <c r="S13" s="330"/>
      <c r="T13" s="330"/>
      <c r="U13" s="330"/>
      <c r="V13" s="330"/>
      <c r="W13" s="330"/>
      <c r="X13" s="325">
        <f>①基本情報!B4</f>
        <v>0</v>
      </c>
      <c r="Y13" s="325"/>
      <c r="Z13" s="325"/>
      <c r="AA13" s="325"/>
      <c r="AB13" s="325"/>
      <c r="AC13" s="325"/>
      <c r="AD13" s="325"/>
      <c r="AE13" s="325"/>
      <c r="AF13" s="325"/>
      <c r="AG13" s="325"/>
      <c r="AH13" s="325"/>
    </row>
    <row r="14" spans="1:34" ht="19.5" customHeight="1">
      <c r="A14" s="330"/>
      <c r="B14" s="330"/>
      <c r="C14" s="330"/>
      <c r="D14" s="330"/>
      <c r="E14" s="330"/>
      <c r="F14" s="330"/>
      <c r="G14" s="330"/>
      <c r="H14" s="330"/>
      <c r="I14" s="330"/>
      <c r="J14" s="330"/>
      <c r="K14" s="330"/>
      <c r="L14" s="330"/>
      <c r="M14" s="330"/>
      <c r="N14" s="330"/>
      <c r="O14" s="330"/>
      <c r="P14" s="330"/>
      <c r="Q14" s="330"/>
      <c r="R14" s="330"/>
      <c r="S14" s="330"/>
      <c r="T14" s="330"/>
      <c r="U14" s="330"/>
      <c r="V14" s="330"/>
      <c r="W14" s="330"/>
      <c r="X14" s="325"/>
      <c r="Y14" s="325"/>
      <c r="Z14" s="325"/>
      <c r="AA14" s="325"/>
      <c r="AB14" s="325"/>
      <c r="AC14" s="325"/>
      <c r="AD14" s="325"/>
      <c r="AE14" s="325"/>
      <c r="AF14" s="325"/>
      <c r="AG14" s="325"/>
      <c r="AH14" s="325"/>
    </row>
    <row r="15" spans="1:34" ht="19.5" customHeight="1">
      <c r="A15" s="330" t="s">
        <v>117</v>
      </c>
      <c r="B15" s="330"/>
      <c r="C15" s="330"/>
      <c r="D15" s="330"/>
      <c r="E15" s="330"/>
      <c r="F15" s="330"/>
      <c r="G15" s="330"/>
      <c r="H15" s="330"/>
      <c r="I15" s="330"/>
      <c r="J15" s="330"/>
      <c r="K15" s="330"/>
      <c r="L15" s="330"/>
      <c r="M15" s="330"/>
      <c r="N15" s="330"/>
      <c r="O15" s="330"/>
      <c r="P15" s="330"/>
      <c r="Q15" s="330"/>
      <c r="R15" s="330"/>
      <c r="S15" s="330"/>
      <c r="T15" s="330"/>
      <c r="U15" s="330"/>
      <c r="V15" s="330"/>
      <c r="W15" s="330"/>
      <c r="X15" s="331">
        <f>①基本情報!B3</f>
        <v>0</v>
      </c>
      <c r="Y15" s="331"/>
      <c r="Z15" s="331"/>
      <c r="AA15" s="331"/>
      <c r="AB15" s="331"/>
      <c r="AC15" s="331"/>
      <c r="AD15" s="331"/>
      <c r="AE15" s="331"/>
      <c r="AF15" s="331"/>
      <c r="AG15" s="331"/>
      <c r="AH15" s="331"/>
    </row>
    <row r="16" spans="1:34" ht="9.75" customHeight="1">
      <c r="A16" s="18"/>
      <c r="B16" s="18"/>
      <c r="C16" s="18"/>
      <c r="D16" s="18"/>
      <c r="E16" s="18"/>
      <c r="F16" s="18"/>
      <c r="G16" s="18"/>
      <c r="H16" s="18"/>
      <c r="I16" s="18"/>
      <c r="J16" s="18"/>
      <c r="K16" s="18"/>
      <c r="L16" s="18"/>
      <c r="M16" s="18"/>
      <c r="N16" s="18"/>
      <c r="O16" s="18"/>
      <c r="P16" s="18"/>
      <c r="Q16" s="18"/>
      <c r="R16" s="18"/>
      <c r="S16" s="18"/>
      <c r="T16" s="18"/>
      <c r="U16" s="18"/>
      <c r="V16" s="18"/>
      <c r="W16" s="18"/>
      <c r="X16" s="19"/>
      <c r="Y16" s="19"/>
      <c r="Z16" s="19"/>
      <c r="AA16" s="19"/>
      <c r="AB16" s="19"/>
      <c r="AC16" s="19"/>
      <c r="AD16" s="19"/>
      <c r="AE16" s="19"/>
      <c r="AF16" s="19"/>
      <c r="AG16" s="19"/>
      <c r="AH16" s="19"/>
    </row>
    <row r="17" spans="1:34" ht="19.5" customHeight="1">
      <c r="A17" s="330" t="s">
        <v>118</v>
      </c>
      <c r="B17" s="330"/>
      <c r="C17" s="330"/>
      <c r="D17" s="330"/>
      <c r="E17" s="330"/>
      <c r="F17" s="330"/>
      <c r="G17" s="330"/>
      <c r="H17" s="330"/>
      <c r="I17" s="330"/>
      <c r="J17" s="330"/>
      <c r="K17" s="330"/>
      <c r="L17" s="330"/>
      <c r="M17" s="330"/>
      <c r="N17" s="330"/>
      <c r="O17" s="330"/>
      <c r="P17" s="330"/>
      <c r="Q17" s="330"/>
      <c r="R17" s="330"/>
      <c r="S17" s="330"/>
      <c r="T17" s="330"/>
      <c r="U17" s="330"/>
      <c r="V17" s="330"/>
      <c r="W17" s="330"/>
      <c r="X17" s="331">
        <f>①基本情報!B5</f>
        <v>0</v>
      </c>
      <c r="Y17" s="331"/>
      <c r="Z17" s="331"/>
      <c r="AA17" s="331"/>
      <c r="AB17" s="331"/>
      <c r="AC17" s="331"/>
      <c r="AD17" s="331"/>
      <c r="AE17" s="331"/>
      <c r="AF17" s="331"/>
      <c r="AG17" s="326"/>
      <c r="AH17" s="326"/>
    </row>
    <row r="18" spans="1:34" ht="19.5" customHeight="1">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row>
    <row r="19" spans="1:34" ht="19.5" customHeight="1">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row>
    <row r="20" spans="1:34" ht="19.5" customHeight="1">
      <c r="A20" s="325" t="str">
        <f>"　"&amp;①基本情報!R2&amp;"　年　月　日付け八街市指令第　　号の　　で補助金交付の決定のあった"&amp;①基本情報!R2&amp;①基本情報!S2&amp;"年度八街市障害者グループホーム運営費補助金にかかる事業について、八街市補助金等交付規則第12条第１項の規定により、関係書類を添えてその実績を報告します。"</f>
        <v>　令和　年　月　日付け八街市指令第　　号の　　で補助金交付の決定のあった令和6年度八街市障害者グループホーム運営費補助金にかかる事業について、八街市補助金等交付規則第12条第１項の規定により、関係書類を添えてその実績を報告します。</v>
      </c>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row>
    <row r="21" spans="1:34" ht="19.5" customHeight="1">
      <c r="A21" s="325"/>
      <c r="B21" s="325"/>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row>
    <row r="22" spans="1:34" ht="19.5" customHeight="1">
      <c r="A22" s="325"/>
      <c r="B22" s="325"/>
      <c r="C22" s="325"/>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row>
    <row r="23" spans="1:34" ht="19.5"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row>
    <row r="24" spans="1:34" ht="19.5" customHeight="1">
      <c r="A24" s="326" t="s">
        <v>119</v>
      </c>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row>
    <row r="25" spans="1:34" ht="19.5"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row>
    <row r="26" spans="1:34" ht="19.5" customHeight="1">
      <c r="A26" s="327" t="s">
        <v>125</v>
      </c>
      <c r="B26" s="327"/>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row>
    <row r="27" spans="1:34" ht="19.5"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4" ht="19.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row>
    <row r="29" spans="1:34" ht="19.5" customHeight="1">
      <c r="A29" s="327" t="s">
        <v>126</v>
      </c>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row>
    <row r="30" spans="1:34" ht="19.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row>
    <row r="31" spans="1:34" ht="19.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row>
    <row r="32" spans="1:34" ht="19.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row>
    <row r="33" spans="1:34" ht="19.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4" ht="19.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row>
    <row r="35" spans="1:34" ht="19.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row>
    <row r="36" spans="1:34" ht="19.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row>
    <row r="37" spans="1:34" ht="19.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row>
    <row r="38" spans="1:34" ht="19.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row>
    <row r="39" spans="1:34" ht="19.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row>
    <row r="40" spans="1:34" ht="19.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row>
    <row r="41" spans="1:34" ht="19.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row>
    <row r="42" spans="1:34" ht="19.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4" ht="19.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row>
    <row r="44" spans="1:34" ht="19.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row>
    <row r="45" spans="1:34" ht="19.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row>
    <row r="46" spans="1:34" ht="19.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row>
    <row r="47" spans="1:34" ht="19.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row>
  </sheetData>
  <sheetProtection algorithmName="SHA-512" hashValue="R84B3B/YR9bwFl0G2S2bcckWBpAXvATZ0lTDdnr+8xW9TxzbaslVzwY2Urg0aAbDHfMkli/CVqQJ+CDSXq3qLg==" saltValue="hZOXYwD7YIcoL2u0YGRAnw==" spinCount="100000" sheet="1" objects="1" scenarios="1" selectLockedCells="1"/>
  <mergeCells count="15">
    <mergeCell ref="A1:AH1"/>
    <mergeCell ref="A5:AH5"/>
    <mergeCell ref="A8:AH8"/>
    <mergeCell ref="A11:AH11"/>
    <mergeCell ref="A13:W14"/>
    <mergeCell ref="X13:AH14"/>
    <mergeCell ref="A24:AH24"/>
    <mergeCell ref="A26:AH26"/>
    <mergeCell ref="A29:AH29"/>
    <mergeCell ref="A15:W15"/>
    <mergeCell ref="X15:AH15"/>
    <mergeCell ref="A17:W17"/>
    <mergeCell ref="X17:AF17"/>
    <mergeCell ref="AG17:AH17"/>
    <mergeCell ref="A20:AH22"/>
  </mergeCells>
  <phoneticPr fontId="3"/>
  <printOptions horizontalCentered="1"/>
  <pageMargins left="0.78740157480314965" right="0.78740157480314965" top="0.78740157480314965" bottom="0.78740157480314965"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作成要領</vt:lpstr>
      <vt:lpstr>①基本情報</vt:lpstr>
      <vt:lpstr>利用者毎</vt:lpstr>
      <vt:lpstr>②収支予算書</vt:lpstr>
      <vt:lpstr>③所要額</vt:lpstr>
      <vt:lpstr>④交付申請書</vt:lpstr>
      <vt:lpstr>⑤収支決算書</vt:lpstr>
      <vt:lpstr>⑥精算書</vt:lpstr>
      <vt:lpstr>⑦実績報告書</vt:lpstr>
      <vt:lpstr>⑧請求書</vt:lpstr>
      <vt:lpstr>⑨変更申請書</vt:lpstr>
      <vt:lpstr>市処理分</vt:lpstr>
      <vt:lpstr>(資料）基準単価表</vt:lpstr>
      <vt:lpstr>'(資料）基準単価表'!Print_Area</vt:lpstr>
      <vt:lpstr>①基本情報!Print_Area</vt:lpstr>
      <vt:lpstr>②収支予算書!Print_Area</vt:lpstr>
      <vt:lpstr>③所要額!Print_Area</vt:lpstr>
      <vt:lpstr>④交付申請書!Print_Area</vt:lpstr>
      <vt:lpstr>⑤収支決算書!Print_Area</vt:lpstr>
      <vt:lpstr>⑥精算書!Print_Area</vt:lpstr>
      <vt:lpstr>⑦実績報告書!Print_Area</vt:lpstr>
      <vt:lpstr>⑧請求書!Print_Area</vt:lpstr>
      <vt:lpstr>'(資料）基準単価表'!世話人定員区分</vt:lpstr>
      <vt:lpstr>'(資料）基準単価表'!補助基準額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y.kkw3</dc:creator>
  <cp:lastModifiedBy>WS735</cp:lastModifiedBy>
  <cp:lastPrinted>2025-03-10T01:56:24Z</cp:lastPrinted>
  <dcterms:created xsi:type="dcterms:W3CDTF">1997-01-08T22:48:59Z</dcterms:created>
  <dcterms:modified xsi:type="dcterms:W3CDTF">2025-03-10T09:13:22Z</dcterms:modified>
</cp:coreProperties>
</file>